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 codeName="{39D6815B-2028-34A9-64EF-03FDC4A383A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MSAweb\SMSARace\2017\RCWorksheets\"/>
    </mc:Choice>
  </mc:AlternateContent>
  <bookViews>
    <workbookView xWindow="0" yWindow="0" windowWidth="21156" windowHeight="9660"/>
  </bookViews>
  <sheets>
    <sheet name="Instructions" sheetId="1" r:id="rId1"/>
    <sheet name="Race NS" sheetId="2" r:id="rId2"/>
    <sheet name="Race C" sheetId="8" r:id="rId3"/>
    <sheet name="Race B" sheetId="9" r:id="rId4"/>
    <sheet name="Race A" sheetId="10" r:id="rId5"/>
    <sheet name="Boats" sheetId="3" r:id="rId6"/>
    <sheet name="ScoreSheet" sheetId="7" r:id="rId7"/>
    <sheet name="RSinput" sheetId="6" r:id="rId8"/>
    <sheet name="Course" sheetId="4" r:id="rId9"/>
  </sheets>
  <definedNames>
    <definedName name="BoatName">Boats!$A$3:$A$39</definedName>
    <definedName name="NSFLAG">Boats!$B$1</definedName>
    <definedName name="PHRFType">Instructions!$C$29:$C$32</definedName>
    <definedName name="_xlnm.Print_Area" localSheetId="5">Boats!$A$1:$T$34</definedName>
    <definedName name="RaceMark">Course!$A$2:$A$18</definedName>
    <definedName name="wedcourse">Course!$J$1:$L$12</definedName>
  </definedNames>
  <calcPr calcId="171027"/>
</workbook>
</file>

<file path=xl/calcChain.xml><?xml version="1.0" encoding="utf-8"?>
<calcChain xmlns="http://schemas.openxmlformats.org/spreadsheetml/2006/main">
  <c r="G36" i="7" l="1"/>
  <c r="F36" i="7"/>
  <c r="E36" i="7"/>
  <c r="D36" i="7"/>
  <c r="C36" i="7"/>
  <c r="B36" i="7"/>
  <c r="A36" i="7"/>
  <c r="G35" i="7"/>
  <c r="F35" i="7"/>
  <c r="E35" i="7"/>
  <c r="D35" i="7"/>
  <c r="C35" i="7"/>
  <c r="B35" i="7"/>
  <c r="A35" i="7"/>
  <c r="G34" i="7"/>
  <c r="F34" i="7"/>
  <c r="E34" i="7"/>
  <c r="D34" i="7"/>
  <c r="C34" i="7"/>
  <c r="B34" i="7"/>
  <c r="A34" i="7"/>
  <c r="G33" i="7"/>
  <c r="F33" i="7"/>
  <c r="E33" i="7"/>
  <c r="D33" i="7"/>
  <c r="C33" i="7"/>
  <c r="B33" i="7"/>
  <c r="A33" i="7"/>
  <c r="G32" i="7"/>
  <c r="F32" i="7"/>
  <c r="E32" i="7"/>
  <c r="D32" i="7"/>
  <c r="C32" i="7"/>
  <c r="B32" i="7"/>
  <c r="A32" i="7"/>
  <c r="G31" i="7"/>
  <c r="F31" i="7"/>
  <c r="E31" i="7"/>
  <c r="D31" i="7"/>
  <c r="C31" i="7"/>
  <c r="B31" i="7"/>
  <c r="A31" i="7"/>
  <c r="G30" i="7"/>
  <c r="F30" i="7"/>
  <c r="E30" i="7"/>
  <c r="D30" i="7"/>
  <c r="C30" i="7"/>
  <c r="B30" i="7"/>
  <c r="A30" i="7"/>
  <c r="G29" i="7"/>
  <c r="F29" i="7"/>
  <c r="E29" i="7"/>
  <c r="D29" i="7"/>
  <c r="C29" i="7"/>
  <c r="B29" i="7"/>
  <c r="A29" i="7"/>
  <c r="G28" i="7"/>
  <c r="F28" i="7"/>
  <c r="E28" i="7"/>
  <c r="D28" i="7"/>
  <c r="C28" i="7"/>
  <c r="B28" i="7"/>
  <c r="A28" i="7"/>
  <c r="G27" i="7"/>
  <c r="F27" i="7"/>
  <c r="E27" i="7"/>
  <c r="D27" i="7"/>
  <c r="C27" i="7"/>
  <c r="B27" i="7"/>
  <c r="A27" i="7"/>
  <c r="G26" i="7"/>
  <c r="F26" i="7"/>
  <c r="E26" i="7"/>
  <c r="D26" i="7"/>
  <c r="C26" i="7"/>
  <c r="B26" i="7"/>
  <c r="A26" i="7"/>
  <c r="G25" i="7"/>
  <c r="F25" i="7"/>
  <c r="E25" i="7"/>
  <c r="D25" i="7"/>
  <c r="C25" i="7"/>
  <c r="B25" i="7"/>
  <c r="A25" i="7"/>
  <c r="G24" i="7"/>
  <c r="F24" i="7"/>
  <c r="E24" i="7"/>
  <c r="D24" i="7"/>
  <c r="C24" i="7"/>
  <c r="B24" i="7"/>
  <c r="A24" i="7"/>
  <c r="G23" i="7"/>
  <c r="F23" i="7"/>
  <c r="E23" i="7"/>
  <c r="D23" i="7"/>
  <c r="C23" i="7"/>
  <c r="B23" i="7"/>
  <c r="A23" i="7"/>
  <c r="G22" i="7"/>
  <c r="F22" i="7"/>
  <c r="E22" i="7"/>
  <c r="D22" i="7"/>
  <c r="C22" i="7"/>
  <c r="B22" i="7"/>
  <c r="A22" i="7"/>
  <c r="G21" i="7"/>
  <c r="F21" i="7"/>
  <c r="E21" i="7"/>
  <c r="D21" i="7"/>
  <c r="C21" i="7"/>
  <c r="B21" i="7"/>
  <c r="A21" i="7"/>
  <c r="G20" i="7"/>
  <c r="F20" i="7"/>
  <c r="E20" i="7"/>
  <c r="D20" i="7"/>
  <c r="C20" i="7"/>
  <c r="B20" i="7"/>
  <c r="A20" i="7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17" i="7"/>
  <c r="F17" i="7"/>
  <c r="E17" i="7"/>
  <c r="D17" i="7"/>
  <c r="C17" i="7"/>
  <c r="B17" i="7"/>
  <c r="A17" i="7"/>
  <c r="G16" i="7"/>
  <c r="F16" i="7"/>
  <c r="E16" i="7"/>
  <c r="D16" i="7"/>
  <c r="C16" i="7"/>
  <c r="B16" i="7"/>
  <c r="A16" i="7"/>
  <c r="G15" i="7"/>
  <c r="F15" i="7"/>
  <c r="E15" i="7"/>
  <c r="D15" i="7"/>
  <c r="C15" i="7"/>
  <c r="B15" i="7"/>
  <c r="A15" i="7"/>
  <c r="G14" i="7"/>
  <c r="F14" i="7"/>
  <c r="E14" i="7"/>
  <c r="D14" i="7"/>
  <c r="C14" i="7"/>
  <c r="B14" i="7"/>
  <c r="A14" i="7"/>
  <c r="G13" i="7"/>
  <c r="F13" i="7"/>
  <c r="E13" i="7"/>
  <c r="D13" i="7"/>
  <c r="C13" i="7"/>
  <c r="B13" i="7"/>
  <c r="A13" i="7"/>
  <c r="G12" i="7"/>
  <c r="F12" i="7"/>
  <c r="E12" i="7"/>
  <c r="D12" i="7"/>
  <c r="C12" i="7"/>
  <c r="B12" i="7"/>
  <c r="A12" i="7"/>
  <c r="G11" i="7"/>
  <c r="F11" i="7"/>
  <c r="E11" i="7"/>
  <c r="D11" i="7"/>
  <c r="C11" i="7"/>
  <c r="B11" i="7"/>
  <c r="A11" i="7"/>
  <c r="G10" i="7"/>
  <c r="F10" i="7"/>
  <c r="E10" i="7"/>
  <c r="D10" i="7"/>
  <c r="C10" i="7"/>
  <c r="B10" i="7"/>
  <c r="A10" i="7"/>
  <c r="G9" i="7"/>
  <c r="F9" i="7"/>
  <c r="E9" i="7"/>
  <c r="D9" i="7"/>
  <c r="C9" i="7"/>
  <c r="B9" i="7"/>
  <c r="A9" i="7"/>
  <c r="G8" i="7"/>
  <c r="F8" i="7"/>
  <c r="E8" i="7"/>
  <c r="D8" i="7"/>
  <c r="C8" i="7"/>
  <c r="B8" i="7"/>
  <c r="A8" i="7"/>
  <c r="G7" i="7"/>
  <c r="F7" i="7"/>
  <c r="E7" i="7"/>
  <c r="D7" i="7"/>
  <c r="C7" i="7"/>
  <c r="B7" i="7"/>
  <c r="A7" i="7"/>
  <c r="H28" i="10"/>
  <c r="J28" i="10" s="1"/>
  <c r="D28" i="10"/>
  <c r="B28" i="10"/>
  <c r="H27" i="10"/>
  <c r="D27" i="10"/>
  <c r="B27" i="10"/>
  <c r="H26" i="10"/>
  <c r="J26" i="10" s="1"/>
  <c r="D26" i="10"/>
  <c r="B26" i="10"/>
  <c r="H25" i="10"/>
  <c r="J25" i="10" s="1"/>
  <c r="D25" i="10"/>
  <c r="B25" i="10"/>
  <c r="H24" i="10"/>
  <c r="J24" i="10" s="1"/>
  <c r="D24" i="10"/>
  <c r="B24" i="10"/>
  <c r="H23" i="10"/>
  <c r="D23" i="10"/>
  <c r="B23" i="10"/>
  <c r="H22" i="10"/>
  <c r="J22" i="10" s="1"/>
  <c r="D22" i="10"/>
  <c r="B22" i="10"/>
  <c r="H21" i="10"/>
  <c r="J21" i="10" s="1"/>
  <c r="D21" i="10"/>
  <c r="B21" i="10"/>
  <c r="H20" i="10"/>
  <c r="J20" i="10" s="1"/>
  <c r="D20" i="10"/>
  <c r="B20" i="10"/>
  <c r="H19" i="10"/>
  <c r="D19" i="10"/>
  <c r="B19" i="10"/>
  <c r="J18" i="10"/>
  <c r="K18" i="10" s="1"/>
  <c r="H18" i="10"/>
  <c r="D18" i="10"/>
  <c r="B18" i="10"/>
  <c r="H17" i="10"/>
  <c r="J17" i="10" s="1"/>
  <c r="D17" i="10"/>
  <c r="B17" i="10"/>
  <c r="H16" i="10"/>
  <c r="J16" i="10" s="1"/>
  <c r="D16" i="10"/>
  <c r="B16" i="10"/>
  <c r="H15" i="10"/>
  <c r="D15" i="10"/>
  <c r="B15" i="10"/>
  <c r="H14" i="10"/>
  <c r="J14" i="10" s="1"/>
  <c r="D14" i="10"/>
  <c r="B14" i="10"/>
  <c r="H13" i="10"/>
  <c r="J13" i="10" s="1"/>
  <c r="D13" i="10"/>
  <c r="B13" i="10"/>
  <c r="D5" i="10"/>
  <c r="D4" i="10"/>
  <c r="D3" i="10"/>
  <c r="D2" i="10"/>
  <c r="H28" i="9"/>
  <c r="J28" i="9" s="1"/>
  <c r="D28" i="9"/>
  <c r="B28" i="9"/>
  <c r="H27" i="9"/>
  <c r="J27" i="9" s="1"/>
  <c r="D27" i="9"/>
  <c r="B27" i="9"/>
  <c r="H26" i="9"/>
  <c r="D26" i="9"/>
  <c r="B26" i="9"/>
  <c r="H25" i="9"/>
  <c r="D25" i="9"/>
  <c r="B25" i="9"/>
  <c r="H24" i="9"/>
  <c r="J24" i="9" s="1"/>
  <c r="D24" i="9"/>
  <c r="B24" i="9"/>
  <c r="H23" i="9"/>
  <c r="J23" i="9" s="1"/>
  <c r="D23" i="9"/>
  <c r="B23" i="9"/>
  <c r="H22" i="9"/>
  <c r="D22" i="9"/>
  <c r="B22" i="9"/>
  <c r="H21" i="9"/>
  <c r="J21" i="9" s="1"/>
  <c r="K21" i="9" s="1"/>
  <c r="I21" i="9" s="1"/>
  <c r="D21" i="9"/>
  <c r="B21" i="9"/>
  <c r="H20" i="9"/>
  <c r="J20" i="9" s="1"/>
  <c r="D20" i="9"/>
  <c r="B20" i="9"/>
  <c r="H19" i="9"/>
  <c r="J19" i="9" s="1"/>
  <c r="D19" i="9"/>
  <c r="B19" i="9"/>
  <c r="H18" i="9"/>
  <c r="D18" i="9"/>
  <c r="B18" i="9"/>
  <c r="H17" i="9"/>
  <c r="J17" i="9" s="1"/>
  <c r="K17" i="9" s="1"/>
  <c r="I17" i="9" s="1"/>
  <c r="D17" i="9"/>
  <c r="B17" i="9"/>
  <c r="H16" i="9"/>
  <c r="J16" i="9" s="1"/>
  <c r="D16" i="9"/>
  <c r="B16" i="9"/>
  <c r="H15" i="9"/>
  <c r="J15" i="9" s="1"/>
  <c r="D15" i="9"/>
  <c r="B15" i="9"/>
  <c r="H14" i="9"/>
  <c r="D14" i="9"/>
  <c r="B14" i="9"/>
  <c r="H13" i="9"/>
  <c r="J13" i="9" s="1"/>
  <c r="K13" i="9" s="1"/>
  <c r="I13" i="9" s="1"/>
  <c r="D13" i="9"/>
  <c r="B13" i="9"/>
  <c r="D5" i="9"/>
  <c r="D4" i="9"/>
  <c r="D3" i="9"/>
  <c r="D2" i="9"/>
  <c r="K22" i="10" l="1"/>
  <c r="I22" i="10"/>
  <c r="K26" i="10"/>
  <c r="I26" i="10" s="1"/>
  <c r="L26" i="10" s="1"/>
  <c r="K14" i="10"/>
  <c r="I14" i="10" s="1"/>
  <c r="L14" i="10" s="1"/>
  <c r="I18" i="10"/>
  <c r="L18" i="10" s="1"/>
  <c r="J15" i="10"/>
  <c r="J19" i="10"/>
  <c r="J23" i="10"/>
  <c r="K23" i="10" s="1"/>
  <c r="I24" i="10"/>
  <c r="L24" i="10" s="1"/>
  <c r="I25" i="10"/>
  <c r="L25" i="10" s="1"/>
  <c r="K13" i="10"/>
  <c r="I13" i="10" s="1"/>
  <c r="L13" i="10" s="1"/>
  <c r="K16" i="10"/>
  <c r="I16" i="10" s="1"/>
  <c r="L16" i="10" s="1"/>
  <c r="K17" i="10"/>
  <c r="K20" i="10"/>
  <c r="K21" i="10"/>
  <c r="I21" i="10" s="1"/>
  <c r="L21" i="10" s="1"/>
  <c r="K24" i="10"/>
  <c r="K25" i="10"/>
  <c r="K28" i="10"/>
  <c r="I28" i="10" s="1"/>
  <c r="L28" i="10" s="1"/>
  <c r="L22" i="10"/>
  <c r="J27" i="10"/>
  <c r="L17" i="9"/>
  <c r="K19" i="9"/>
  <c r="K15" i="9"/>
  <c r="K23" i="9"/>
  <c r="L13" i="9"/>
  <c r="L21" i="9"/>
  <c r="K27" i="9"/>
  <c r="I27" i="9" s="1"/>
  <c r="L27" i="9" s="1"/>
  <c r="K16" i="9"/>
  <c r="I16" i="9" s="1"/>
  <c r="L16" i="9" s="1"/>
  <c r="K20" i="9"/>
  <c r="K24" i="9"/>
  <c r="I24" i="9" s="1"/>
  <c r="L24" i="9" s="1"/>
  <c r="J25" i="9"/>
  <c r="K28" i="9"/>
  <c r="I28" i="9" s="1"/>
  <c r="L28" i="9" s="1"/>
  <c r="J14" i="9"/>
  <c r="K14" i="9" s="1"/>
  <c r="J18" i="9"/>
  <c r="J22" i="9"/>
  <c r="K22" i="9" s="1"/>
  <c r="J26" i="9"/>
  <c r="K19" i="10" l="1"/>
  <c r="I20" i="10"/>
  <c r="L20" i="10" s="1"/>
  <c r="I17" i="10"/>
  <c r="L17" i="10" s="1"/>
  <c r="K15" i="10"/>
  <c r="K27" i="10"/>
  <c r="I23" i="10"/>
  <c r="L23" i="10" s="1"/>
  <c r="I20" i="9"/>
  <c r="L20" i="9" s="1"/>
  <c r="I14" i="9"/>
  <c r="L14" i="9" s="1"/>
  <c r="I23" i="9"/>
  <c r="L23" i="9" s="1"/>
  <c r="I15" i="9"/>
  <c r="L15" i="9" s="1"/>
  <c r="K18" i="9"/>
  <c r="I18" i="9" s="1"/>
  <c r="L18" i="9" s="1"/>
  <c r="K25" i="9"/>
  <c r="I25" i="9" s="1"/>
  <c r="L25" i="9" s="1"/>
  <c r="I19" i="9"/>
  <c r="L19" i="9" s="1"/>
  <c r="I22" i="9"/>
  <c r="L22" i="9" s="1"/>
  <c r="K26" i="9"/>
  <c r="I26" i="9" s="1"/>
  <c r="L26" i="9" s="1"/>
  <c r="I27" i="10" l="1"/>
  <c r="L27" i="10" s="1"/>
  <c r="I19" i="10"/>
  <c r="L19" i="10" s="1"/>
  <c r="I15" i="10"/>
  <c r="L15" i="10" s="1"/>
  <c r="D5" i="8"/>
  <c r="D4" i="8"/>
  <c r="D3" i="8"/>
  <c r="D2" i="8"/>
  <c r="H28" i="8"/>
  <c r="D28" i="8"/>
  <c r="B28" i="8"/>
  <c r="H27" i="8"/>
  <c r="D27" i="8"/>
  <c r="B27" i="8"/>
  <c r="H26" i="8"/>
  <c r="J26" i="8" s="1"/>
  <c r="D26" i="8"/>
  <c r="B26" i="8"/>
  <c r="H25" i="8"/>
  <c r="J25" i="8" s="1"/>
  <c r="D25" i="8"/>
  <c r="B25" i="8"/>
  <c r="H24" i="8"/>
  <c r="D24" i="8"/>
  <c r="B24" i="8"/>
  <c r="H23" i="8"/>
  <c r="J23" i="8" s="1"/>
  <c r="D23" i="8"/>
  <c r="B23" i="8"/>
  <c r="H22" i="8"/>
  <c r="D22" i="8"/>
  <c r="B22" i="8"/>
  <c r="H21" i="8"/>
  <c r="J21" i="8" s="1"/>
  <c r="K21" i="8" s="1"/>
  <c r="D21" i="8"/>
  <c r="B21" i="8"/>
  <c r="H20" i="8"/>
  <c r="J20" i="8" s="1"/>
  <c r="D20" i="8"/>
  <c r="B20" i="8"/>
  <c r="H19" i="8"/>
  <c r="J19" i="8" s="1"/>
  <c r="D19" i="8"/>
  <c r="B19" i="8"/>
  <c r="H18" i="8"/>
  <c r="J18" i="8" s="1"/>
  <c r="D18" i="8"/>
  <c r="B18" i="8"/>
  <c r="H17" i="8"/>
  <c r="J17" i="8" s="1"/>
  <c r="D17" i="8"/>
  <c r="B17" i="8"/>
  <c r="H16" i="8"/>
  <c r="D16" i="8"/>
  <c r="B16" i="8"/>
  <c r="H15" i="8"/>
  <c r="J15" i="8" s="1"/>
  <c r="D15" i="8"/>
  <c r="B15" i="8"/>
  <c r="H14" i="8"/>
  <c r="D14" i="8"/>
  <c r="B14" i="8"/>
  <c r="H13" i="8"/>
  <c r="J13" i="8" s="1"/>
  <c r="K13" i="8" s="1"/>
  <c r="D13" i="8"/>
  <c r="B13" i="8"/>
  <c r="K17" i="8" l="1"/>
  <c r="I17" i="8" s="1"/>
  <c r="L17" i="8" s="1"/>
  <c r="K15" i="8"/>
  <c r="K25" i="8"/>
  <c r="I25" i="8"/>
  <c r="L25" i="8" s="1"/>
  <c r="K23" i="8"/>
  <c r="I23" i="8" s="1"/>
  <c r="L23" i="8" s="1"/>
  <c r="I21" i="8"/>
  <c r="L21" i="8" s="1"/>
  <c r="J22" i="8"/>
  <c r="I13" i="8"/>
  <c r="L13" i="8" s="1"/>
  <c r="J14" i="8"/>
  <c r="K20" i="8"/>
  <c r="J27" i="8"/>
  <c r="J16" i="8"/>
  <c r="K16" i="8" s="1"/>
  <c r="K18" i="8"/>
  <c r="J24" i="8"/>
  <c r="K24" i="8" s="1"/>
  <c r="K26" i="8"/>
  <c r="I26" i="8" s="1"/>
  <c r="L26" i="8" s="1"/>
  <c r="J28" i="8"/>
  <c r="K19" i="8"/>
  <c r="U3" i="3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5" i="2"/>
  <c r="B14" i="2"/>
  <c r="I15" i="8" l="1"/>
  <c r="L15" i="8" s="1"/>
  <c r="I20" i="8"/>
  <c r="L20" i="8" s="1"/>
  <c r="K28" i="8"/>
  <c r="I28" i="8" s="1"/>
  <c r="L28" i="8" s="1"/>
  <c r="I19" i="8"/>
  <c r="L19" i="8" s="1"/>
  <c r="K27" i="8"/>
  <c r="I27" i="8" s="1"/>
  <c r="L27" i="8" s="1"/>
  <c r="I24" i="8"/>
  <c r="L24" i="8" s="1"/>
  <c r="I18" i="8"/>
  <c r="L18" i="8" s="1"/>
  <c r="I16" i="8"/>
  <c r="L16" i="8" s="1"/>
  <c r="K14" i="8"/>
  <c r="K22" i="8"/>
  <c r="I22" i="8" l="1"/>
  <c r="L22" i="8" s="1"/>
  <c r="I14" i="8"/>
  <c r="L14" i="8" s="1"/>
  <c r="T88" i="3"/>
  <c r="T87" i="3"/>
  <c r="T74" i="3"/>
  <c r="T71" i="3"/>
  <c r="T102" i="3" l="1"/>
  <c r="T101" i="3"/>
  <c r="T100" i="3"/>
  <c r="T99" i="3"/>
  <c r="T98" i="3"/>
  <c r="T97" i="3"/>
  <c r="T96" i="3"/>
  <c r="T95" i="3"/>
  <c r="T94" i="3"/>
  <c r="T93" i="3"/>
  <c r="T92" i="3"/>
  <c r="T91" i="3"/>
  <c r="T90" i="3"/>
  <c r="T31" i="3"/>
  <c r="T19" i="3"/>
  <c r="T17" i="3"/>
  <c r="B21" i="2" l="1"/>
  <c r="H21" i="2"/>
  <c r="B22" i="2"/>
  <c r="H22" i="2"/>
  <c r="J22" i="2" s="1"/>
  <c r="K22" i="2" s="1"/>
  <c r="B23" i="2"/>
  <c r="H23" i="2"/>
  <c r="J23" i="2" s="1"/>
  <c r="B24" i="2"/>
  <c r="H24" i="2"/>
  <c r="J24" i="2" s="1"/>
  <c r="K24" i="2" s="1"/>
  <c r="B25" i="2"/>
  <c r="H25" i="2"/>
  <c r="E8" i="2"/>
  <c r="E8" i="10" l="1"/>
  <c r="E8" i="8"/>
  <c r="E8" i="9"/>
  <c r="J25" i="2"/>
  <c r="K23" i="2"/>
  <c r="I23" i="2" s="1"/>
  <c r="L23" i="2" s="1"/>
  <c r="J21" i="2"/>
  <c r="N24" i="2"/>
  <c r="N23" i="2"/>
  <c r="N25" i="2"/>
  <c r="N22" i="2"/>
  <c r="N21" i="2"/>
  <c r="I24" i="2"/>
  <c r="L24" i="2" s="1"/>
  <c r="I22" i="2"/>
  <c r="L22" i="2" s="1"/>
  <c r="N22" i="8" l="1"/>
  <c r="O22" i="8" s="1"/>
  <c r="N14" i="8"/>
  <c r="O14" i="8" s="1"/>
  <c r="N24" i="8"/>
  <c r="O24" i="8" s="1"/>
  <c r="N16" i="8"/>
  <c r="O16" i="8" s="1"/>
  <c r="Q16" i="8" s="1"/>
  <c r="N18" i="8"/>
  <c r="O18" i="8" s="1"/>
  <c r="N13" i="8"/>
  <c r="O13" i="8" s="1"/>
  <c r="Q13" i="8" s="1"/>
  <c r="N28" i="8"/>
  <c r="O28" i="8" s="1"/>
  <c r="N19" i="8"/>
  <c r="O19" i="8" s="1"/>
  <c r="Q19" i="8" s="1"/>
  <c r="N20" i="8"/>
  <c r="O20" i="8" s="1"/>
  <c r="N17" i="8"/>
  <c r="O17" i="8" s="1"/>
  <c r="N21" i="8"/>
  <c r="O21" i="8" s="1"/>
  <c r="Q21" i="8" s="1"/>
  <c r="N23" i="8"/>
  <c r="O23" i="8" s="1"/>
  <c r="Q23" i="8" s="1"/>
  <c r="N15" i="8"/>
  <c r="O15" i="8" s="1"/>
  <c r="N27" i="8"/>
  <c r="O27" i="8" s="1"/>
  <c r="N26" i="8"/>
  <c r="O26" i="8" s="1"/>
  <c r="N25" i="8"/>
  <c r="O25" i="8" s="1"/>
  <c r="N21" i="9"/>
  <c r="O21" i="9" s="1"/>
  <c r="Q21" i="9" s="1"/>
  <c r="N15" i="9"/>
  <c r="O15" i="9" s="1"/>
  <c r="N16" i="9"/>
  <c r="O16" i="9" s="1"/>
  <c r="N23" i="9"/>
  <c r="O23" i="9" s="1"/>
  <c r="N19" i="9"/>
  <c r="O19" i="9" s="1"/>
  <c r="N18" i="9"/>
  <c r="O18" i="9" s="1"/>
  <c r="N25" i="9"/>
  <c r="O25" i="9" s="1"/>
  <c r="Q25" i="9" s="1"/>
  <c r="N27" i="9"/>
  <c r="O27" i="9" s="1"/>
  <c r="N24" i="9"/>
  <c r="O24" i="9" s="1"/>
  <c r="Q24" i="9" s="1"/>
  <c r="N28" i="9"/>
  <c r="O28" i="9" s="1"/>
  <c r="N26" i="9"/>
  <c r="O26" i="9" s="1"/>
  <c r="N14" i="9"/>
  <c r="O14" i="9" s="1"/>
  <c r="N22" i="9"/>
  <c r="O22" i="9" s="1"/>
  <c r="N20" i="9"/>
  <c r="O20" i="9" s="1"/>
  <c r="N17" i="9"/>
  <c r="O17" i="9" s="1"/>
  <c r="N13" i="9"/>
  <c r="O13" i="9" s="1"/>
  <c r="Q13" i="9" s="1"/>
  <c r="N23" i="10"/>
  <c r="O23" i="10" s="1"/>
  <c r="N15" i="10"/>
  <c r="O15" i="10" s="1"/>
  <c r="N19" i="10"/>
  <c r="O19" i="10" s="1"/>
  <c r="N18" i="10"/>
  <c r="O18" i="10" s="1"/>
  <c r="N27" i="10"/>
  <c r="O27" i="10" s="1"/>
  <c r="N26" i="10"/>
  <c r="O26" i="10" s="1"/>
  <c r="N22" i="10"/>
  <c r="O22" i="10" s="1"/>
  <c r="N14" i="10"/>
  <c r="O14" i="10" s="1"/>
  <c r="N25" i="10"/>
  <c r="O25" i="10" s="1"/>
  <c r="N21" i="10"/>
  <c r="O21" i="10" s="1"/>
  <c r="N16" i="10"/>
  <c r="O16" i="10" s="1"/>
  <c r="N13" i="10"/>
  <c r="O13" i="10" s="1"/>
  <c r="N17" i="10"/>
  <c r="O17" i="10" s="1"/>
  <c r="N28" i="10"/>
  <c r="O28" i="10" s="1"/>
  <c r="N24" i="10"/>
  <c r="O24" i="10" s="1"/>
  <c r="Q24" i="10" s="1"/>
  <c r="N20" i="10"/>
  <c r="O20" i="10" s="1"/>
  <c r="O24" i="2"/>
  <c r="O23" i="2"/>
  <c r="Q23" i="2" s="1"/>
  <c r="R23" i="2" s="1"/>
  <c r="K21" i="2"/>
  <c r="I21" i="2" s="1"/>
  <c r="L21" i="2" s="1"/>
  <c r="O21" i="2" s="1"/>
  <c r="Q21" i="2" s="1"/>
  <c r="R21" i="2" s="1"/>
  <c r="K25" i="2"/>
  <c r="I25" i="2" s="1"/>
  <c r="L25" i="2" s="1"/>
  <c r="O22" i="2"/>
  <c r="Q22" i="2" s="1"/>
  <c r="R22" i="2" s="1"/>
  <c r="Q24" i="2"/>
  <c r="R24" i="2" s="1"/>
  <c r="R24" i="10" l="1"/>
  <c r="P24" i="10"/>
  <c r="S24" i="10" s="1"/>
  <c r="Q22" i="10"/>
  <c r="R22" i="10"/>
  <c r="P22" i="10" s="1"/>
  <c r="S22" i="10" s="1"/>
  <c r="R25" i="9"/>
  <c r="P25" i="9"/>
  <c r="S25" i="9" s="1"/>
  <c r="R21" i="8"/>
  <c r="P21" i="8"/>
  <c r="S21" i="8" s="1"/>
  <c r="Q24" i="8"/>
  <c r="R24" i="8" s="1"/>
  <c r="P24" i="8" s="1"/>
  <c r="S24" i="8" s="1"/>
  <c r="Q21" i="10"/>
  <c r="R21" i="10" s="1"/>
  <c r="P21" i="10" s="1"/>
  <c r="S21" i="10" s="1"/>
  <c r="Q15" i="10"/>
  <c r="R15" i="10" s="1"/>
  <c r="P15" i="10" s="1"/>
  <c r="S15" i="10" s="1"/>
  <c r="Q28" i="9"/>
  <c r="R28" i="9"/>
  <c r="Q15" i="9"/>
  <c r="R15" i="9" s="1"/>
  <c r="P15" i="9" s="1"/>
  <c r="S15" i="9" s="1"/>
  <c r="R13" i="8"/>
  <c r="P13" i="8"/>
  <c r="S13" i="8" s="1"/>
  <c r="Q20" i="10"/>
  <c r="R20" i="10"/>
  <c r="P20" i="10" s="1"/>
  <c r="S20" i="10" s="1"/>
  <c r="Q13" i="10"/>
  <c r="R13" i="10"/>
  <c r="P13" i="10" s="1"/>
  <c r="S13" i="10" s="1"/>
  <c r="Q14" i="10"/>
  <c r="R14" i="10"/>
  <c r="Q18" i="10"/>
  <c r="R13" i="9"/>
  <c r="P13" i="9"/>
  <c r="S13" i="9" s="1"/>
  <c r="Q14" i="9"/>
  <c r="R14" i="9"/>
  <c r="Q27" i="9"/>
  <c r="R27" i="9"/>
  <c r="P27" i="9" s="1"/>
  <c r="S27" i="9" s="1"/>
  <c r="Q23" i="9"/>
  <c r="R23" i="9"/>
  <c r="P23" i="9" s="1"/>
  <c r="S23" i="9" s="1"/>
  <c r="Q25" i="8"/>
  <c r="R25" i="8" s="1"/>
  <c r="P25" i="8" s="1"/>
  <c r="S25" i="8" s="1"/>
  <c r="R23" i="8"/>
  <c r="P23" i="8" s="1"/>
  <c r="S23" i="8" s="1"/>
  <c r="R19" i="8"/>
  <c r="P19" i="8" s="1"/>
  <c r="S19" i="8" s="1"/>
  <c r="R16" i="8"/>
  <c r="P16" i="8"/>
  <c r="S16" i="8" s="1"/>
  <c r="Q16" i="10"/>
  <c r="R16" i="10"/>
  <c r="P16" i="10" s="1"/>
  <c r="S16" i="10" s="1"/>
  <c r="Q19" i="10"/>
  <c r="R19" i="10"/>
  <c r="P19" i="10" s="1"/>
  <c r="S19" i="10" s="1"/>
  <c r="Q17" i="9"/>
  <c r="Q26" i="9"/>
  <c r="R26" i="9"/>
  <c r="P26" i="9" s="1"/>
  <c r="S26" i="9" s="1"/>
  <c r="Q16" i="9"/>
  <c r="R16" i="9"/>
  <c r="P16" i="9" s="1"/>
  <c r="S16" i="9" s="1"/>
  <c r="Q26" i="8"/>
  <c r="R26" i="8"/>
  <c r="P26" i="8" s="1"/>
  <c r="S26" i="8" s="1"/>
  <c r="Q28" i="8"/>
  <c r="R28" i="8" s="1"/>
  <c r="P28" i="8" s="1"/>
  <c r="S28" i="8" s="1"/>
  <c r="Q28" i="10"/>
  <c r="R28" i="10"/>
  <c r="P28" i="10" s="1"/>
  <c r="S28" i="10" s="1"/>
  <c r="Q26" i="10"/>
  <c r="R26" i="10"/>
  <c r="P26" i="10" s="1"/>
  <c r="S26" i="10" s="1"/>
  <c r="Q20" i="9"/>
  <c r="R20" i="9" s="1"/>
  <c r="P20" i="9" s="1"/>
  <c r="S20" i="9" s="1"/>
  <c r="Q18" i="9"/>
  <c r="R18" i="9"/>
  <c r="P18" i="9" s="1"/>
  <c r="S18" i="9" s="1"/>
  <c r="Q27" i="8"/>
  <c r="R27" i="8"/>
  <c r="P27" i="8" s="1"/>
  <c r="S27" i="8" s="1"/>
  <c r="Q17" i="8"/>
  <c r="R17" i="8" s="1"/>
  <c r="P17" i="8" s="1"/>
  <c r="S17" i="8" s="1"/>
  <c r="Q14" i="8"/>
  <c r="R14" i="8"/>
  <c r="P14" i="8" s="1"/>
  <c r="S14" i="8" s="1"/>
  <c r="Q17" i="10"/>
  <c r="R17" i="10"/>
  <c r="P17" i="10" s="1"/>
  <c r="S17" i="10" s="1"/>
  <c r="Q25" i="10"/>
  <c r="R25" i="10"/>
  <c r="P25" i="10" s="1"/>
  <c r="S25" i="10" s="1"/>
  <c r="Q27" i="10"/>
  <c r="R27" i="10"/>
  <c r="P27" i="10" s="1"/>
  <c r="S27" i="10" s="1"/>
  <c r="Q23" i="10"/>
  <c r="R23" i="10"/>
  <c r="P23" i="10" s="1"/>
  <c r="S23" i="10" s="1"/>
  <c r="Q22" i="9"/>
  <c r="R22" i="9"/>
  <c r="P22" i="9" s="1"/>
  <c r="S22" i="9" s="1"/>
  <c r="R24" i="9"/>
  <c r="P24" i="9"/>
  <c r="S24" i="9" s="1"/>
  <c r="Q19" i="9"/>
  <c r="R19" i="9"/>
  <c r="P19" i="9" s="1"/>
  <c r="S19" i="9" s="1"/>
  <c r="R21" i="9"/>
  <c r="P21" i="9"/>
  <c r="S21" i="9" s="1"/>
  <c r="Q15" i="8"/>
  <c r="R15" i="8" s="1"/>
  <c r="P15" i="8" s="1"/>
  <c r="S15" i="8" s="1"/>
  <c r="Q20" i="8"/>
  <c r="R20" i="8"/>
  <c r="P20" i="8" s="1"/>
  <c r="S20" i="8" s="1"/>
  <c r="Q18" i="8"/>
  <c r="R18" i="8" s="1"/>
  <c r="P18" i="8" s="1"/>
  <c r="S18" i="8" s="1"/>
  <c r="Q22" i="8"/>
  <c r="R22" i="8"/>
  <c r="P22" i="8" s="1"/>
  <c r="S22" i="8" s="1"/>
  <c r="O25" i="2"/>
  <c r="Q25" i="2" s="1"/>
  <c r="R25" i="2" s="1"/>
  <c r="P23" i="2"/>
  <c r="S23" i="2" s="1"/>
  <c r="P24" i="2"/>
  <c r="S24" i="2" s="1"/>
  <c r="P21" i="2"/>
  <c r="S21" i="2" s="1"/>
  <c r="P22" i="2"/>
  <c r="S22" i="2" s="1"/>
  <c r="P14" i="9" l="1"/>
  <c r="S14" i="9" s="1"/>
  <c r="R18" i="10"/>
  <c r="P18" i="10" s="1"/>
  <c r="S18" i="10" s="1"/>
  <c r="P28" i="9"/>
  <c r="S28" i="9" s="1"/>
  <c r="R17" i="9"/>
  <c r="P17" i="9" s="1"/>
  <c r="S17" i="9" s="1"/>
  <c r="P14" i="10"/>
  <c r="S14" i="10" s="1"/>
  <c r="P25" i="2"/>
  <c r="S25" i="2" s="1"/>
  <c r="G6" i="7" l="1"/>
  <c r="F6" i="7"/>
  <c r="E6" i="7"/>
  <c r="D6" i="7"/>
  <c r="C6" i="7"/>
  <c r="B6" i="7"/>
  <c r="A6" i="7"/>
  <c r="B28" i="2"/>
  <c r="B27" i="2"/>
  <c r="B26" i="2"/>
  <c r="B20" i="2"/>
  <c r="B19" i="2"/>
  <c r="B18" i="2"/>
  <c r="B17" i="2"/>
  <c r="B16" i="2"/>
  <c r="B15" i="2"/>
  <c r="B13" i="2"/>
  <c r="H28" i="2"/>
  <c r="J28" i="2" s="1"/>
  <c r="K28" i="2" s="1"/>
  <c r="I28" i="2" s="1"/>
  <c r="L28" i="2" s="1"/>
  <c r="H27" i="2"/>
  <c r="J27" i="2" s="1"/>
  <c r="H26" i="2"/>
  <c r="J26" i="2" s="1"/>
  <c r="K26" i="2" s="1"/>
  <c r="I26" i="2" s="1"/>
  <c r="L26" i="2" s="1"/>
  <c r="H20" i="2"/>
  <c r="J20" i="2" s="1"/>
  <c r="K20" i="2" s="1"/>
  <c r="I20" i="2" s="1"/>
  <c r="L20" i="2" s="1"/>
  <c r="H19" i="2"/>
  <c r="J19" i="2" s="1"/>
  <c r="H18" i="2"/>
  <c r="J18" i="2" s="1"/>
  <c r="H17" i="2"/>
  <c r="J17" i="2" s="1"/>
  <c r="K17" i="2" s="1"/>
  <c r="H16" i="2"/>
  <c r="J16" i="2" s="1"/>
  <c r="K16" i="2" s="1"/>
  <c r="I16" i="2" s="1"/>
  <c r="L16" i="2" s="1"/>
  <c r="H15" i="2"/>
  <c r="J15" i="2" s="1"/>
  <c r="K15" i="2" s="1"/>
  <c r="I15" i="2" s="1"/>
  <c r="L15" i="2" s="1"/>
  <c r="H13" i="2"/>
  <c r="H14" i="2"/>
  <c r="J14" i="2" s="1"/>
  <c r="K14" i="2" s="1"/>
  <c r="I14" i="2" s="1"/>
  <c r="L14" i="2" s="1"/>
  <c r="K19" i="2" l="1"/>
  <c r="I19" i="2" s="1"/>
  <c r="L19" i="2" s="1"/>
  <c r="K27" i="2"/>
  <c r="I27" i="2" s="1"/>
  <c r="L27" i="2" s="1"/>
  <c r="J13" i="2"/>
  <c r="K13" i="2" s="1"/>
  <c r="I13" i="2" s="1"/>
  <c r="L13" i="2" s="1"/>
  <c r="K18" i="2"/>
  <c r="I18" i="2" s="1"/>
  <c r="L18" i="2" s="1"/>
  <c r="I17" i="2"/>
  <c r="L17" i="2" s="1"/>
  <c r="N14" i="2"/>
  <c r="O14" i="2" s="1"/>
  <c r="Q14" i="2" s="1"/>
  <c r="R14" i="2" s="1"/>
  <c r="N13" i="2"/>
  <c r="N15" i="2"/>
  <c r="O15" i="2" s="1"/>
  <c r="Q15" i="2" s="1"/>
  <c r="R15" i="2" s="1"/>
  <c r="N16" i="2"/>
  <c r="O16" i="2" s="1"/>
  <c r="Q16" i="2" s="1"/>
  <c r="N17" i="2"/>
  <c r="N18" i="2"/>
  <c r="N19" i="2"/>
  <c r="N20" i="2"/>
  <c r="O20" i="2" s="1"/>
  <c r="Q20" i="2" s="1"/>
  <c r="N26" i="2"/>
  <c r="O26" i="2" s="1"/>
  <c r="Q26" i="2" s="1"/>
  <c r="R26" i="2" s="1"/>
  <c r="N27" i="2"/>
  <c r="N28" i="2"/>
  <c r="O28" i="2" s="1"/>
  <c r="Q28" i="2" s="1"/>
  <c r="R28" i="2" s="1"/>
  <c r="O27" i="2" l="1"/>
  <c r="Q27" i="2" s="1"/>
  <c r="R27" i="2" s="1"/>
  <c r="P27" i="2" s="1"/>
  <c r="S27" i="2" s="1"/>
  <c r="O17" i="2"/>
  <c r="Q17" i="2" s="1"/>
  <c r="O19" i="2"/>
  <c r="Q19" i="2" s="1"/>
  <c r="R19" i="2" s="1"/>
  <c r="O18" i="2"/>
  <c r="Q18" i="2" s="1"/>
  <c r="R18" i="2" s="1"/>
  <c r="O13" i="2"/>
  <c r="Q13" i="2" s="1"/>
  <c r="R13" i="2" s="1"/>
  <c r="P13" i="2" s="1"/>
  <c r="S13" i="2" s="1"/>
  <c r="R20" i="2"/>
  <c r="P20" i="2" s="1"/>
  <c r="S20" i="2" s="1"/>
  <c r="R16" i="2"/>
  <c r="P16" i="2" s="1"/>
  <c r="S16" i="2" s="1"/>
  <c r="P28" i="2"/>
  <c r="S28" i="2" s="1"/>
  <c r="P26" i="2"/>
  <c r="S26" i="2" s="1"/>
  <c r="P15" i="2"/>
  <c r="S15" i="2" s="1"/>
  <c r="P14" i="2"/>
  <c r="S14" i="2" s="1"/>
  <c r="R17" i="2" l="1"/>
  <c r="P17" i="2" s="1"/>
  <c r="S17" i="2" s="1"/>
  <c r="P18" i="2"/>
  <c r="S18" i="2" s="1"/>
  <c r="P19" i="2"/>
  <c r="S19" i="2" s="1"/>
</calcChain>
</file>

<file path=xl/sharedStrings.xml><?xml version="1.0" encoding="utf-8"?>
<sst xmlns="http://schemas.openxmlformats.org/spreadsheetml/2006/main" count="723" uniqueCount="260">
  <si>
    <t>Instructions:  Wednesday night racing worksheet</t>
  </si>
  <si>
    <t>ONLY Enter DATA In The SHADED Areas!!!!</t>
  </si>
  <si>
    <r>
      <t xml:space="preserve">2. Select the </t>
    </r>
    <r>
      <rPr>
        <b/>
        <i/>
        <sz val="12"/>
        <color indexed="17"/>
        <rFont val="Arial"/>
        <family val="2"/>
      </rPr>
      <t>Committee Boat Name</t>
    </r>
    <r>
      <rPr>
        <sz val="12"/>
        <color indexed="12"/>
        <rFont val="Arial"/>
        <family val="2"/>
      </rPr>
      <t xml:space="preserve"> (use pulldown) and Enter the </t>
    </r>
    <r>
      <rPr>
        <b/>
        <i/>
        <sz val="12"/>
        <color indexed="17"/>
        <rFont val="Arial"/>
        <family val="2"/>
      </rPr>
      <t>Race Date</t>
    </r>
    <r>
      <rPr>
        <sz val="12"/>
        <color indexed="12"/>
        <rFont val="Arial"/>
        <family val="2"/>
      </rPr>
      <t>.</t>
    </r>
  </si>
  <si>
    <r>
      <t xml:space="preserve">3. Enter the </t>
    </r>
    <r>
      <rPr>
        <b/>
        <i/>
        <sz val="12"/>
        <color indexed="17"/>
        <rFont val="Arial"/>
        <family val="2"/>
      </rPr>
      <t>Course</t>
    </r>
    <r>
      <rPr>
        <i/>
        <sz val="12"/>
        <color indexed="17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</t>
    </r>
    <r>
      <rPr>
        <b/>
        <i/>
        <sz val="12"/>
        <color indexed="10"/>
        <rFont val="Arial"/>
        <family val="2"/>
      </rPr>
      <t>ENTER THE START MARK</t>
    </r>
    <r>
      <rPr>
        <i/>
        <sz val="12"/>
        <color indexed="10"/>
        <rFont val="Arial"/>
        <family val="2"/>
      </rPr>
      <t>)</t>
    </r>
    <r>
      <rPr>
        <sz val="12"/>
        <color indexed="12"/>
        <rFont val="Arial"/>
        <family val="2"/>
      </rPr>
      <t>.  Use the Pulldown List.  The Course Length is automatically calculated.</t>
    </r>
  </si>
  <si>
    <r>
      <t xml:space="preserve">     If a boat is </t>
    </r>
    <r>
      <rPr>
        <b/>
        <sz val="12"/>
        <color indexed="12"/>
        <rFont val="Arial"/>
        <family val="2"/>
      </rPr>
      <t>DNS</t>
    </r>
    <r>
      <rPr>
        <sz val="12"/>
        <color indexed="12"/>
        <rFont val="Arial"/>
        <family val="2"/>
      </rPr>
      <t xml:space="preserve"> or </t>
    </r>
    <r>
      <rPr>
        <b/>
        <sz val="12"/>
        <color indexed="12"/>
        <rFont val="Arial"/>
        <family val="2"/>
      </rPr>
      <t>DNF</t>
    </r>
    <r>
      <rPr>
        <sz val="12"/>
        <color indexed="12"/>
        <rFont val="Arial"/>
        <family val="2"/>
      </rPr>
      <t xml:space="preserve">, leave the </t>
    </r>
    <r>
      <rPr>
        <b/>
        <sz val="12"/>
        <color indexed="12"/>
        <rFont val="Arial"/>
        <family val="2"/>
      </rPr>
      <t>Finish Time</t>
    </r>
    <r>
      <rPr>
        <sz val="12"/>
        <color indexed="12"/>
        <rFont val="Arial"/>
        <family val="2"/>
      </rPr>
      <t xml:space="preserve"> as 23:00:00.  Enter the </t>
    </r>
    <r>
      <rPr>
        <b/>
        <sz val="12"/>
        <color indexed="12"/>
        <rFont val="Arial"/>
        <family val="2"/>
      </rPr>
      <t>DNS</t>
    </r>
    <r>
      <rPr>
        <sz val="12"/>
        <color indexed="12"/>
        <rFont val="Arial"/>
        <family val="2"/>
      </rPr>
      <t xml:space="preserve"> or </t>
    </r>
    <r>
      <rPr>
        <b/>
        <sz val="12"/>
        <color indexed="12"/>
        <rFont val="Arial"/>
        <family val="2"/>
      </rPr>
      <t>DNF</t>
    </r>
    <r>
      <rPr>
        <sz val="12"/>
        <color indexed="12"/>
        <rFont val="Arial"/>
        <family val="2"/>
      </rPr>
      <t xml:space="preserve"> in the </t>
    </r>
    <r>
      <rPr>
        <b/>
        <sz val="12"/>
        <color indexed="12"/>
        <rFont val="Arial"/>
        <family val="2"/>
      </rPr>
      <t>Remarks</t>
    </r>
    <r>
      <rPr>
        <sz val="12"/>
        <color indexed="12"/>
        <rFont val="Arial"/>
        <family val="2"/>
      </rPr>
      <t xml:space="preserve"> column to the right of </t>
    </r>
    <r>
      <rPr>
        <b/>
        <sz val="12"/>
        <color indexed="12"/>
        <rFont val="Arial"/>
        <family val="2"/>
      </rPr>
      <t>Corrected Time</t>
    </r>
    <r>
      <rPr>
        <sz val="12"/>
        <color indexed="12"/>
        <rFont val="Arial"/>
        <family val="2"/>
      </rPr>
      <t>.</t>
    </r>
  </si>
  <si>
    <t>A</t>
  </si>
  <si>
    <t>B</t>
  </si>
  <si>
    <t>C</t>
  </si>
  <si>
    <t>E</t>
  </si>
  <si>
    <t>G</t>
  </si>
  <si>
    <t>H</t>
  </si>
  <si>
    <t>I</t>
  </si>
  <si>
    <t>J</t>
  </si>
  <si>
    <t>K</t>
  </si>
  <si>
    <t>L</t>
  </si>
  <si>
    <t>M</t>
  </si>
  <si>
    <t>N</t>
  </si>
  <si>
    <t>S</t>
  </si>
  <si>
    <t>T</t>
  </si>
  <si>
    <t>U</t>
  </si>
  <si>
    <t>X</t>
  </si>
  <si>
    <t>Y</t>
  </si>
  <si>
    <t>Z</t>
  </si>
  <si>
    <t>V</t>
  </si>
  <si>
    <t>Uncorrected</t>
  </si>
  <si>
    <t>PHRF</t>
  </si>
  <si>
    <t>Corrected</t>
  </si>
  <si>
    <t>Sail</t>
  </si>
  <si>
    <t>Yacht</t>
  </si>
  <si>
    <t>Finish Time</t>
  </si>
  <si>
    <t>Elapsed Time</t>
  </si>
  <si>
    <t>Allowance</t>
  </si>
  <si>
    <t>Time</t>
  </si>
  <si>
    <t>Remarks</t>
  </si>
  <si>
    <t>Number</t>
  </si>
  <si>
    <t>Name</t>
  </si>
  <si>
    <t>Rating</t>
  </si>
  <si>
    <t>(hr)</t>
  </si>
  <si>
    <t>(min)</t>
  </si>
  <si>
    <t>(sec)</t>
  </si>
  <si>
    <t>(Sec)</t>
  </si>
  <si>
    <t>(Total Sec)</t>
  </si>
  <si>
    <t>(DNS/DNF)</t>
  </si>
  <si>
    <t>American Flyer</t>
  </si>
  <si>
    <t>Cheetah</t>
  </si>
  <si>
    <t>Easy Button</t>
  </si>
  <si>
    <t>Elan</t>
  </si>
  <si>
    <t>Krugerrand</t>
  </si>
  <si>
    <t>Lakahi</t>
  </si>
  <si>
    <t>Lickety Split</t>
  </si>
  <si>
    <t>Pursuit</t>
  </si>
  <si>
    <t>Rhumb Punch</t>
  </si>
  <si>
    <t>Shermax</t>
  </si>
  <si>
    <t>Spinnster</t>
  </si>
  <si>
    <t>Splash</t>
  </si>
  <si>
    <t>Status Quo</t>
  </si>
  <si>
    <t>Stingray</t>
  </si>
  <si>
    <t>The Riddler</t>
  </si>
  <si>
    <t>Toby</t>
  </si>
  <si>
    <t>Whiskers</t>
  </si>
  <si>
    <t>Wicked Good</t>
  </si>
  <si>
    <t>Boat</t>
  </si>
  <si>
    <t>Owner</t>
  </si>
  <si>
    <t>email</t>
  </si>
  <si>
    <t>Spin</t>
  </si>
  <si>
    <t>NonSpin</t>
  </si>
  <si>
    <t>Tom Attick</t>
  </si>
  <si>
    <t>tattick@chattick.com</t>
  </si>
  <si>
    <t>Norm Dawley</t>
  </si>
  <si>
    <t>normdawley@norms-site.com</t>
  </si>
  <si>
    <t>Betsy Dodge</t>
  </si>
  <si>
    <t>bdodge33@comcast.net</t>
  </si>
  <si>
    <t>John Edwards</t>
  </si>
  <si>
    <t>rhumbpunch@msn.com</t>
  </si>
  <si>
    <t>Chris Eggert</t>
  </si>
  <si>
    <t>christopher.eggert@navy.mil</t>
  </si>
  <si>
    <t>Mark Gyorgy</t>
  </si>
  <si>
    <t>mygorgy@dscorp.com</t>
  </si>
  <si>
    <t>Donna Maneely</t>
  </si>
  <si>
    <t>damaneely@verizon.net</t>
  </si>
  <si>
    <t>Clarke McKinney</t>
  </si>
  <si>
    <t>cmckinney@quantumsails.com</t>
  </si>
  <si>
    <t>David Meiser</t>
  </si>
  <si>
    <t>meiser@comcast.net</t>
  </si>
  <si>
    <t>Thomas Moulds</t>
  </si>
  <si>
    <t>Max Munger</t>
  </si>
  <si>
    <t>maxmunger@verizon.net</t>
  </si>
  <si>
    <t>Elliot Peterson</t>
  </si>
  <si>
    <t>tepeterson@dcscorp.com</t>
  </si>
  <si>
    <t>Gary Shaw</t>
  </si>
  <si>
    <t>garyshaw75@aol.com</t>
  </si>
  <si>
    <t>Sarah Southworth</t>
  </si>
  <si>
    <t>write2ss@cs.com</t>
  </si>
  <si>
    <t>Jim Whited</t>
  </si>
  <si>
    <t>jimw625@comcast.net</t>
  </si>
  <si>
    <t>Rakali</t>
  </si>
  <si>
    <t>Mark Witte</t>
  </si>
  <si>
    <t>mcwitte@md.metrocast.net</t>
  </si>
  <si>
    <t>Jim Young</t>
  </si>
  <si>
    <t>youngjw1203@earthlink.net</t>
  </si>
  <si>
    <t>Jimmy Yurko</t>
  </si>
  <si>
    <t>jimmydyurko@yahoo.com</t>
  </si>
  <si>
    <t>Peter LaRoche</t>
  </si>
  <si>
    <t>no email</t>
  </si>
  <si>
    <t>no</t>
  </si>
  <si>
    <t>John Mckinney</t>
  </si>
  <si>
    <t>Race Fee</t>
  </si>
  <si>
    <t>yes</t>
  </si>
  <si>
    <t>tmoulds@dtiweb.net</t>
  </si>
  <si>
    <t>SailNo</t>
  </si>
  <si>
    <t>P</t>
  </si>
  <si>
    <t>LOA</t>
  </si>
  <si>
    <t>LWL</t>
  </si>
  <si>
    <t>Disp</t>
  </si>
  <si>
    <t>UpSAD</t>
  </si>
  <si>
    <t>DWSAD</t>
  </si>
  <si>
    <t>DLWL</t>
  </si>
  <si>
    <t>Dan Schneider</t>
  </si>
  <si>
    <t>dc_schneider@msn.com</t>
  </si>
  <si>
    <t>Spinclass</t>
  </si>
  <si>
    <t xml:space="preserve">  Course   =      </t>
  </si>
  <si>
    <t xml:space="preserve">  Distance  =   </t>
  </si>
  <si>
    <t xml:space="preserve">Spin  'C'  - Start =    </t>
  </si>
  <si>
    <t xml:space="preserve">NonSpin Class - Start =    </t>
  </si>
  <si>
    <t>Leave course blank if the same as prior section start</t>
  </si>
  <si>
    <t xml:space="preserve">Spin  'B'  - Start =    </t>
  </si>
  <si>
    <t xml:space="preserve">Spin  'A'  - Start =    </t>
  </si>
  <si>
    <t xml:space="preserve">  Committee Boat Name --&gt;  </t>
  </si>
  <si>
    <t xml:space="preserve">   Race Name :  ---&gt;</t>
  </si>
  <si>
    <t xml:space="preserve"> Date  --&gt;</t>
  </si>
  <si>
    <t xml:space="preserve"> Conditions --&gt; (optional)</t>
  </si>
  <si>
    <t xml:space="preserve">If the course does not change for later starts, just leave the course selections blank for those starts.  </t>
  </si>
  <si>
    <t xml:space="preserve">If later starts have a different course, enter the new course for each start that is different.  </t>
  </si>
  <si>
    <t xml:space="preserve">  Notes/changes:</t>
  </si>
  <si>
    <t>BoatName</t>
  </si>
  <si>
    <t>Finish</t>
  </si>
  <si>
    <t>Division</t>
  </si>
  <si>
    <t>Page has been customized for Wednesday night MARKS</t>
  </si>
  <si>
    <t>Active</t>
  </si>
  <si>
    <t>All</t>
  </si>
  <si>
    <t>Bay</t>
  </si>
  <si>
    <t>USA 173</t>
  </si>
  <si>
    <t>&lt;--  Default start location is 'X'.</t>
  </si>
  <si>
    <t>&lt;--  Override Distance for Windward/Leward courses</t>
  </si>
  <si>
    <t>Valiant</t>
  </si>
  <si>
    <t>L. Allen, Navy PAX SC</t>
  </si>
  <si>
    <t>robert@luckritz.com</t>
  </si>
  <si>
    <t>yes *</t>
  </si>
  <si>
    <t>Checked In</t>
  </si>
  <si>
    <t xml:space="preserve">Start Class </t>
  </si>
  <si>
    <t>Finish time</t>
  </si>
  <si>
    <t>Notes</t>
  </si>
  <si>
    <t xml:space="preserve">Date : </t>
  </si>
  <si>
    <t xml:space="preserve">RC: </t>
  </si>
  <si>
    <t>____________________</t>
  </si>
  <si>
    <t xml:space="preserve">Course: </t>
  </si>
  <si>
    <t>_______________________________________</t>
  </si>
  <si>
    <t>_____________________</t>
  </si>
  <si>
    <t>The Doghouse</t>
  </si>
  <si>
    <t>Dan Shannon</t>
  </si>
  <si>
    <t>shannon63199@verizon.net</t>
  </si>
  <si>
    <t>Middle Distance Series Course Table</t>
  </si>
  <si>
    <t>NS</t>
  </si>
  <si>
    <t>Sharps Island Race</t>
  </si>
  <si>
    <t>Little Choptank Race</t>
  </si>
  <si>
    <t>Smith Point Race</t>
  </si>
  <si>
    <t>Hooper Island Point-No-Point Race</t>
  </si>
  <si>
    <t>Wild Thing</t>
  </si>
  <si>
    <t>Badger</t>
  </si>
  <si>
    <t>Carl Feusaherns</t>
  </si>
  <si>
    <t>feus@comcast.net</t>
  </si>
  <si>
    <t>SMSA Scoring Worksheet</t>
  </si>
  <si>
    <t>Race Name _________________________________</t>
  </si>
  <si>
    <t>Synergy</t>
  </si>
  <si>
    <t>Tenounce</t>
  </si>
  <si>
    <t>The Start location is assumed to be "X".  If the start location is moved then the distance must be manually calculated.</t>
  </si>
  <si>
    <r>
      <t xml:space="preserve">    completed.  If a Yacht Name is </t>
    </r>
    <r>
      <rPr>
        <b/>
        <sz val="12"/>
        <color indexed="12"/>
        <rFont val="Arial"/>
        <family val="2"/>
      </rPr>
      <t>NOT</t>
    </r>
    <r>
      <rPr>
        <sz val="12"/>
        <color indexed="12"/>
        <rFont val="Arial"/>
        <family val="2"/>
      </rPr>
      <t xml:space="preserve"> in the pull down list, inquire about their race application and race fees. </t>
    </r>
  </si>
  <si>
    <t xml:space="preserve"> </t>
  </si>
  <si>
    <t>Bad Cat</t>
  </si>
  <si>
    <t>063</t>
  </si>
  <si>
    <t>Marc Briere</t>
  </si>
  <si>
    <t>race@smsa.com</t>
  </si>
  <si>
    <t>Clarke Mckinney</t>
  </si>
  <si>
    <t>Shamal</t>
  </si>
  <si>
    <t>Audrey</t>
  </si>
  <si>
    <t>Trevor Harney</t>
  </si>
  <si>
    <t>John Durniak</t>
  </si>
  <si>
    <t>johndurniak@yahoo.com</t>
  </si>
  <si>
    <t>Trevor.Harney@atkinsglobal.com</t>
  </si>
  <si>
    <t>Natural Disaster</t>
  </si>
  <si>
    <t>Peter D'Arista</t>
  </si>
  <si>
    <t>Yes</t>
  </si>
  <si>
    <t>USA788</t>
  </si>
  <si>
    <t>Blue Goose</t>
  </si>
  <si>
    <t>USA47</t>
  </si>
  <si>
    <t>Gift Horse</t>
  </si>
  <si>
    <t>J Ray</t>
  </si>
  <si>
    <t>Short Bus</t>
  </si>
  <si>
    <t>Stormy Petrel</t>
  </si>
  <si>
    <t>Larry Ray</t>
  </si>
  <si>
    <r>
      <t>1. Select File - Save As, and Save with the "File name" as "</t>
    </r>
    <r>
      <rPr>
        <b/>
        <sz val="12"/>
        <color indexed="12"/>
        <rFont val="Arial"/>
        <family val="2"/>
      </rPr>
      <t>Wed&lt;Date&gt;</t>
    </r>
    <r>
      <rPr>
        <sz val="12"/>
        <color indexed="12"/>
        <rFont val="Arial"/>
        <family val="2"/>
      </rPr>
      <t xml:space="preserve">", eg </t>
    </r>
    <r>
      <rPr>
        <b/>
        <sz val="12"/>
        <color indexed="23"/>
        <rFont val="Arial"/>
        <family val="2"/>
      </rPr>
      <t>"Wed13Apr16"</t>
    </r>
    <r>
      <rPr>
        <b/>
        <sz val="12"/>
        <color indexed="14"/>
        <rFont val="Arial"/>
        <family val="2"/>
      </rPr>
      <t>.</t>
    </r>
  </si>
  <si>
    <t>Family Truckster</t>
  </si>
  <si>
    <t>Antagonist</t>
  </si>
  <si>
    <t>ed.sierra347@gmail.com</t>
  </si>
  <si>
    <t>Flyer</t>
  </si>
  <si>
    <t>Eddie Sierra/Scott Roland</t>
  </si>
  <si>
    <t>Jeff Carlsen</t>
  </si>
  <si>
    <t>Michael Major</t>
  </si>
  <si>
    <t>mjamesmajor@gmail.com</t>
  </si>
  <si>
    <t>jimmydyurko@gmail.com</t>
  </si>
  <si>
    <t>mlray@gmail.com</t>
  </si>
  <si>
    <t>peterd@toyotamd.com</t>
  </si>
  <si>
    <t>Hawk Caldwell</t>
  </si>
  <si>
    <t>hawkcaldwell@gmail.com</t>
  </si>
  <si>
    <t>Pony Express</t>
  </si>
  <si>
    <t>Supra Turbo</t>
  </si>
  <si>
    <t>Deju Vue</t>
  </si>
  <si>
    <t>Douglas Aulson</t>
  </si>
  <si>
    <t>Arctic Tern</t>
  </si>
  <si>
    <t>PAX</t>
  </si>
  <si>
    <t xml:space="preserve">PHRF Type =  </t>
  </si>
  <si>
    <t>WL</t>
  </si>
  <si>
    <t>CR</t>
  </si>
  <si>
    <t>Mostly Windward Leward Course type</t>
  </si>
  <si>
    <t>Spin - WL</t>
  </si>
  <si>
    <t>Spin - CR</t>
  </si>
  <si>
    <t>NonSpin-CR</t>
  </si>
  <si>
    <t>NonSpin-WL</t>
  </si>
  <si>
    <t>NSWL</t>
  </si>
  <si>
    <t>NSCR</t>
  </si>
  <si>
    <t>All points of sail, or equal/greater ratio of Reaching to W/L</t>
  </si>
  <si>
    <t>PHRF Race Type:</t>
  </si>
  <si>
    <t>USAxxx</t>
  </si>
  <si>
    <t>USA xxx</t>
  </si>
  <si>
    <t>Triton's Fury</t>
  </si>
  <si>
    <t>T. J. O'Farrell</t>
  </si>
  <si>
    <t>triton499@gmail.com</t>
  </si>
  <si>
    <t>Blue Boat Home</t>
  </si>
  <si>
    <t>Lowell Martin</t>
  </si>
  <si>
    <t>Kraken</t>
  </si>
  <si>
    <t>Scott Roland</t>
  </si>
  <si>
    <t>Juggernaut</t>
  </si>
  <si>
    <t>David Ahearn</t>
  </si>
  <si>
    <t>Wednesday Night race - xx</t>
  </si>
  <si>
    <t>xx/xx/xx</t>
  </si>
  <si>
    <t>updated boat info</t>
  </si>
  <si>
    <t>Old Boat Data:</t>
  </si>
  <si>
    <t>1)fixed multiple errors in macros and formulas</t>
  </si>
  <si>
    <t xml:space="preserve">2) Split Race results across 3 tabs.  Eliminated CR allowance. </t>
  </si>
  <si>
    <r>
      <t xml:space="preserve">4. Enter each </t>
    </r>
    <r>
      <rPr>
        <b/>
        <i/>
        <sz val="12"/>
        <color indexed="17"/>
        <rFont val="Arial"/>
        <family val="2"/>
      </rPr>
      <t>Yacht Name for the appropriate start</t>
    </r>
    <r>
      <rPr>
        <sz val="12"/>
        <color indexed="12"/>
        <rFont val="Arial"/>
        <family val="2"/>
      </rPr>
      <t xml:space="preserve">.  Use the pulldown list.  The Sail Number and PHRF Rating is automatically   </t>
    </r>
  </si>
  <si>
    <r>
      <t xml:space="preserve">5. If the Start Time is different than the default, enter the New Start Time in </t>
    </r>
    <r>
      <rPr>
        <b/>
        <sz val="12"/>
        <color indexed="12"/>
        <rFont val="Arial"/>
        <family val="2"/>
      </rPr>
      <t>24-hour military format:</t>
    </r>
    <r>
      <rPr>
        <sz val="12"/>
        <color indexed="12"/>
        <rFont val="Arial"/>
        <family val="2"/>
      </rPr>
      <t xml:space="preserve"> (hr) (min) (sec).</t>
    </r>
  </si>
  <si>
    <t>6. Save the File.</t>
  </si>
  <si>
    <r>
      <t xml:space="preserve">7. Enter the </t>
    </r>
    <r>
      <rPr>
        <b/>
        <sz val="12"/>
        <color indexed="17"/>
        <rFont val="Arial"/>
        <family val="2"/>
      </rPr>
      <t>Finish Time</t>
    </r>
    <r>
      <rPr>
        <sz val="12"/>
        <color indexed="12"/>
        <rFont val="Arial"/>
        <family val="2"/>
      </rPr>
      <t xml:space="preserve"> for each boat in </t>
    </r>
    <r>
      <rPr>
        <b/>
        <sz val="12"/>
        <color indexed="12"/>
        <rFont val="Arial"/>
        <family val="2"/>
      </rPr>
      <t>24-hour military format:</t>
    </r>
    <r>
      <rPr>
        <sz val="12"/>
        <color indexed="12"/>
        <rFont val="Arial"/>
        <family val="2"/>
      </rPr>
      <t xml:space="preserve"> (hr) (min) (sec). </t>
    </r>
  </si>
  <si>
    <t>8. Save the File.</t>
  </si>
  <si>
    <r>
      <t xml:space="preserve">9. Select the </t>
    </r>
    <r>
      <rPr>
        <b/>
        <sz val="12"/>
        <color indexed="23"/>
        <rFont val="Arial"/>
        <family val="2"/>
      </rPr>
      <t>Sort Fleet</t>
    </r>
    <r>
      <rPr>
        <sz val="12"/>
        <color indexed="12"/>
        <rFont val="Arial"/>
        <family val="2"/>
      </rPr>
      <t xml:space="preserve"> Button for each Class, located to the right of each Class's </t>
    </r>
    <r>
      <rPr>
        <b/>
        <sz val="12"/>
        <color indexed="12"/>
        <rFont val="Arial"/>
        <family val="2"/>
      </rPr>
      <t>Remarks</t>
    </r>
    <r>
      <rPr>
        <sz val="12"/>
        <color indexed="12"/>
        <rFont val="Arial"/>
        <family val="2"/>
      </rPr>
      <t xml:space="preserve"> column.</t>
    </r>
  </si>
  <si>
    <t>10. Save the File.</t>
  </si>
  <si>
    <t>11. Email the File to the Scorer at score@smsa.com</t>
  </si>
  <si>
    <t>V 2017.Wed.04    - PHRF Boats as of  06/02/17</t>
  </si>
  <si>
    <t>(NOT CURRENTLY SUPPORTED)</t>
  </si>
  <si>
    <t>Boats without Handicap ratings will be scored with a 0 rating.  Scores will be updated when the Provisional Handicap is assigned.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</si>
</sst>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0"/>
    <numFmt numFmtId="166" formatCode="0.000"/>
    <numFmt numFmtId="167" formatCode="h:mm:ss;@"/>
  </numFmts>
  <fonts count="4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3"/>
      <name val="Arial"/>
      <family val="2"/>
    </font>
    <font>
      <b/>
      <sz val="12"/>
      <color indexed="14"/>
      <name val="Arial"/>
      <family val="2"/>
    </font>
    <font>
      <b/>
      <i/>
      <sz val="12"/>
      <color indexed="17"/>
      <name val="Arial"/>
      <family val="2"/>
    </font>
    <font>
      <i/>
      <sz val="12"/>
      <color indexed="17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9"/>
      <color indexed="17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3"/>
      <name val="Arial Black"/>
      <family val="2"/>
    </font>
    <font>
      <sz val="14"/>
      <color theme="1"/>
      <name val="Cambria"/>
      <family val="1"/>
    </font>
    <font>
      <sz val="12"/>
      <color theme="3"/>
      <name val="Arial"/>
      <family val="2"/>
    </font>
    <font>
      <sz val="12"/>
      <color theme="3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rgb="FF0070C0"/>
      <name val="Arial"/>
      <family val="2"/>
    </font>
    <font>
      <u/>
      <sz val="16"/>
      <color rgb="FF0070C0"/>
      <name val="Calibri"/>
      <family val="2"/>
      <scheme val="minor"/>
    </font>
    <font>
      <b/>
      <u/>
      <sz val="14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4" fillId="0" borderId="0" xfId="0" applyFont="1"/>
    <xf numFmtId="0" fontId="24" fillId="0" borderId="0" xfId="0" quotePrefix="1" applyFont="1"/>
    <xf numFmtId="0" fontId="25" fillId="0" borderId="0" xfId="0" applyFont="1"/>
    <xf numFmtId="0" fontId="19" fillId="0" borderId="0" xfId="0" applyFont="1"/>
    <xf numFmtId="0" fontId="20" fillId="0" borderId="0" xfId="0" applyFont="1"/>
    <xf numFmtId="0" fontId="23" fillId="0" borderId="0" xfId="1" applyAlignment="1" applyProtection="1"/>
    <xf numFmtId="0" fontId="0" fillId="0" borderId="0" xfId="0" applyAlignment="1"/>
    <xf numFmtId="0" fontId="19" fillId="0" borderId="0" xfId="0" applyFont="1" applyAlignment="1">
      <alignment horizontal="center"/>
    </xf>
    <xf numFmtId="0" fontId="14" fillId="0" borderId="5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  <protection locked="0"/>
    </xf>
    <xf numFmtId="164" fontId="18" fillId="0" borderId="3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5" fillId="0" borderId="0" xfId="0" quotePrefix="1" applyFont="1"/>
    <xf numFmtId="0" fontId="26" fillId="0" borderId="0" xfId="0" quotePrefix="1" applyFont="1"/>
    <xf numFmtId="0" fontId="24" fillId="0" borderId="0" xfId="0" applyFont="1" applyAlignment="1">
      <alignment vertical="center"/>
    </xf>
    <xf numFmtId="0" fontId="14" fillId="0" borderId="3" xfId="0" applyFont="1" applyBorder="1" applyAlignment="1" applyProtection="1">
      <alignment horizontal="center"/>
      <protection locked="0"/>
    </xf>
    <xf numFmtId="164" fontId="14" fillId="0" borderId="3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18" fillId="0" borderId="2" xfId="0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5" fontId="14" fillId="4" borderId="3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/>
    <xf numFmtId="0" fontId="24" fillId="4" borderId="5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14" fillId="0" borderId="5" xfId="0" applyNumberFormat="1" applyFont="1" applyFill="1" applyBorder="1" applyAlignment="1" applyProtection="1">
      <alignment horizontal="center"/>
    </xf>
    <xf numFmtId="0" fontId="22" fillId="2" borderId="3" xfId="0" applyFont="1" applyFill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27" fillId="4" borderId="5" xfId="0" applyFont="1" applyFill="1" applyBorder="1" applyAlignment="1">
      <alignment horizontal="left" indent="1"/>
    </xf>
    <xf numFmtId="0" fontId="28" fillId="4" borderId="0" xfId="0" quotePrefix="1" applyFont="1" applyFill="1"/>
    <xf numFmtId="0" fontId="29" fillId="0" borderId="0" xfId="0" applyFont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67" fontId="0" fillId="0" borderId="0" xfId="0" applyNumberFormat="1"/>
    <xf numFmtId="0" fontId="14" fillId="0" borderId="0" xfId="0" quotePrefix="1" applyFont="1" applyFill="1" applyBorder="1" applyAlignment="1">
      <alignment horizontal="left"/>
    </xf>
    <xf numFmtId="2" fontId="13" fillId="5" borderId="5" xfId="0" applyNumberFormat="1" applyFont="1" applyFill="1" applyBorder="1" applyAlignment="1">
      <alignment horizontal="center"/>
    </xf>
    <xf numFmtId="49" fontId="13" fillId="5" borderId="5" xfId="0" applyNumberFormat="1" applyFont="1" applyFill="1" applyBorder="1" applyAlignment="1">
      <alignment horizontal="center"/>
    </xf>
    <xf numFmtId="0" fontId="0" fillId="6" borderId="5" xfId="0" applyFill="1" applyBorder="1"/>
    <xf numFmtId="1" fontId="13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0" fontId="0" fillId="0" borderId="0" xfId="0" quotePrefix="1"/>
    <xf numFmtId="0" fontId="24" fillId="0" borderId="0" xfId="0" quotePrefix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34" fillId="0" borderId="0" xfId="0" applyFont="1"/>
    <xf numFmtId="0" fontId="40" fillId="0" borderId="0" xfId="0" applyFont="1"/>
    <xf numFmtId="0" fontId="0" fillId="0" borderId="5" xfId="0" quotePrefix="1" applyBorder="1"/>
    <xf numFmtId="0" fontId="2" fillId="0" borderId="0" xfId="0" applyFont="1" applyAlignment="1">
      <alignment horizontal="left"/>
    </xf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24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5" fillId="0" borderId="15" xfId="0" quotePrefix="1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6" fontId="21" fillId="3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6" fontId="16" fillId="3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4" fontId="30" fillId="4" borderId="0" xfId="0" applyNumberFormat="1" applyFont="1" applyFill="1" applyAlignment="1">
      <alignment horizontal="left"/>
    </xf>
    <xf numFmtId="0" fontId="31" fillId="4" borderId="0" xfId="0" applyFont="1" applyFill="1" applyAlignment="1">
      <alignment horizontal="left"/>
    </xf>
    <xf numFmtId="0" fontId="32" fillId="4" borderId="0" xfId="0" applyFont="1" applyFill="1" applyAlignment="1"/>
    <xf numFmtId="0" fontId="33" fillId="4" borderId="0" xfId="0" applyFont="1" applyFill="1" applyAlignment="1"/>
    <xf numFmtId="0" fontId="1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5" fillId="0" borderId="0" xfId="0" quotePrefix="1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66" fontId="21" fillId="3" borderId="20" xfId="0" applyNumberFormat="1" applyFont="1" applyFill="1" applyBorder="1" applyAlignment="1" applyProtection="1">
      <alignment horizontal="center" vertical="center"/>
    </xf>
    <xf numFmtId="166" fontId="24" fillId="0" borderId="21" xfId="0" applyNumberFormat="1" applyFont="1" applyBorder="1" applyAlignment="1">
      <alignment horizontal="center" vertical="center"/>
    </xf>
    <xf numFmtId="14" fontId="25" fillId="4" borderId="0" xfId="0" applyNumberFormat="1" applyFont="1" applyFill="1" applyAlignment="1">
      <alignment horizontal="left"/>
    </xf>
    <xf numFmtId="0" fontId="0" fillId="4" borderId="0" xfId="0" applyFill="1" applyAlignment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5" fillId="0" borderId="0" xfId="0" quotePrefix="1" applyFont="1" applyAlignment="1">
      <alignment horizontal="right"/>
    </xf>
    <xf numFmtId="0" fontId="34" fillId="0" borderId="0" xfId="0" applyFont="1" applyAlignment="1">
      <alignment horizontal="right"/>
    </xf>
    <xf numFmtId="0" fontId="17" fillId="0" borderId="3" xfId="0" applyFont="1" applyBorder="1" applyAlignment="1">
      <alignment horizontal="center"/>
    </xf>
    <xf numFmtId="0" fontId="25" fillId="0" borderId="0" xfId="0" quotePrefix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166" fontId="21" fillId="3" borderId="18" xfId="0" applyNumberFormat="1" applyFont="1" applyFill="1" applyBorder="1" applyAlignment="1" applyProtection="1">
      <alignment horizontal="center" vertical="center"/>
    </xf>
    <xf numFmtId="166" fontId="24" fillId="0" borderId="16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5" fillId="4" borderId="0" xfId="0" quotePrefix="1" applyNumberFormat="1" applyFont="1" applyFill="1" applyAlignment="1">
      <alignment horizontal="left"/>
    </xf>
    <xf numFmtId="0" fontId="0" fillId="7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9</xdr:row>
          <xdr:rowOff>76200</xdr:rowOff>
        </xdr:from>
        <xdr:to>
          <xdr:col>24</xdr:col>
          <xdr:colOff>7620</xdr:colOff>
          <xdr:row>11</xdr:row>
          <xdr:rowOff>167640</xdr:rowOff>
        </xdr:to>
        <xdr:sp macro="" textlink="">
          <xdr:nvSpPr>
            <xdr:cNvPr id="2054" name="CommandButton1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9</xdr:row>
          <xdr:rowOff>7620</xdr:rowOff>
        </xdr:from>
        <xdr:to>
          <xdr:col>24</xdr:col>
          <xdr:colOff>83820</xdr:colOff>
          <xdr:row>12</xdr:row>
          <xdr:rowOff>0</xdr:rowOff>
        </xdr:to>
        <xdr:sp macro="" textlink="">
          <xdr:nvSpPr>
            <xdr:cNvPr id="4099" name="CommandButton1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D0932341-2C01-4CCA-A895-3E1F63152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9</xdr:row>
          <xdr:rowOff>7620</xdr:rowOff>
        </xdr:from>
        <xdr:to>
          <xdr:col>24</xdr:col>
          <xdr:colOff>83820</xdr:colOff>
          <xdr:row>12</xdr:row>
          <xdr:rowOff>0</xdr:rowOff>
        </xdr:to>
        <xdr:sp macro="" textlink="">
          <xdr:nvSpPr>
            <xdr:cNvPr id="5122" name="CommandButton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A82EBE06-7968-46AD-8CF6-C892FDF57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9</xdr:row>
          <xdr:rowOff>7620</xdr:rowOff>
        </xdr:from>
        <xdr:to>
          <xdr:col>24</xdr:col>
          <xdr:colOff>83820</xdr:colOff>
          <xdr:row>12</xdr:row>
          <xdr:rowOff>0</xdr:rowOff>
        </xdr:to>
        <xdr:sp macro="" textlink="">
          <xdr:nvSpPr>
            <xdr:cNvPr id="10242" name="CommandButton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A788A402-F355-4CF6-80B9-50802E41D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immydyurko@yahoo.com" TargetMode="External"/><Relationship Id="rId13" Type="http://schemas.openxmlformats.org/officeDocument/2006/relationships/hyperlink" Target="mailto:shannon63199@verizon.net" TargetMode="External"/><Relationship Id="rId18" Type="http://schemas.openxmlformats.org/officeDocument/2006/relationships/hyperlink" Target="mailto:jimmydyurko@gmail.com" TargetMode="External"/><Relationship Id="rId26" Type="http://schemas.openxmlformats.org/officeDocument/2006/relationships/hyperlink" Target="mailto:hawkcaldwell@gmail.com" TargetMode="External"/><Relationship Id="rId3" Type="http://schemas.openxmlformats.org/officeDocument/2006/relationships/hyperlink" Target="mailto:christopher.eggert@navy.mil" TargetMode="External"/><Relationship Id="rId21" Type="http://schemas.openxmlformats.org/officeDocument/2006/relationships/hyperlink" Target="mailto:shannon63199@verizon.net" TargetMode="External"/><Relationship Id="rId7" Type="http://schemas.openxmlformats.org/officeDocument/2006/relationships/hyperlink" Target="mailto:jimw625@comcast.net" TargetMode="External"/><Relationship Id="rId12" Type="http://schemas.openxmlformats.org/officeDocument/2006/relationships/hyperlink" Target="mailto:write2ss@cs.com" TargetMode="External"/><Relationship Id="rId17" Type="http://schemas.openxmlformats.org/officeDocument/2006/relationships/hyperlink" Target="mailto:hawkcaldwell@gmail.com" TargetMode="External"/><Relationship Id="rId25" Type="http://schemas.openxmlformats.org/officeDocument/2006/relationships/hyperlink" Target="mailto:peterd@toyotamd.com" TargetMode="External"/><Relationship Id="rId2" Type="http://schemas.openxmlformats.org/officeDocument/2006/relationships/hyperlink" Target="mailto:bdodge33@comcast.net" TargetMode="External"/><Relationship Id="rId16" Type="http://schemas.openxmlformats.org/officeDocument/2006/relationships/hyperlink" Target="mailto:peterd@toyotamd.com" TargetMode="External"/><Relationship Id="rId20" Type="http://schemas.openxmlformats.org/officeDocument/2006/relationships/hyperlink" Target="mailto:Trevor.Harney@atkinsglobal.com" TargetMode="External"/><Relationship Id="rId29" Type="http://schemas.openxmlformats.org/officeDocument/2006/relationships/hyperlink" Target="mailto:jimmydyurko@yahoo.com" TargetMode="External"/><Relationship Id="rId1" Type="http://schemas.openxmlformats.org/officeDocument/2006/relationships/hyperlink" Target="mailto:tattick@chattick.com" TargetMode="External"/><Relationship Id="rId6" Type="http://schemas.openxmlformats.org/officeDocument/2006/relationships/hyperlink" Target="mailto:tepeterson@dcscorp.com" TargetMode="External"/><Relationship Id="rId11" Type="http://schemas.openxmlformats.org/officeDocument/2006/relationships/hyperlink" Target="mailto:jimmydyurko@yahoo.com" TargetMode="External"/><Relationship Id="rId24" Type="http://schemas.openxmlformats.org/officeDocument/2006/relationships/hyperlink" Target="mailto:mlray@gmail.com" TargetMode="External"/><Relationship Id="rId5" Type="http://schemas.openxmlformats.org/officeDocument/2006/relationships/hyperlink" Target="mailto:cmckinney@quantumsails.com" TargetMode="External"/><Relationship Id="rId15" Type="http://schemas.openxmlformats.org/officeDocument/2006/relationships/hyperlink" Target="mailto:mlray@gmail.com" TargetMode="External"/><Relationship Id="rId23" Type="http://schemas.openxmlformats.org/officeDocument/2006/relationships/hyperlink" Target="mailto:jimmydyurko@gmail.com" TargetMode="External"/><Relationship Id="rId28" Type="http://schemas.openxmlformats.org/officeDocument/2006/relationships/hyperlink" Target="mailto:triton499@gmail.com" TargetMode="External"/><Relationship Id="rId10" Type="http://schemas.openxmlformats.org/officeDocument/2006/relationships/hyperlink" Target="mailto:shannon63199@verizon.net" TargetMode="External"/><Relationship Id="rId19" Type="http://schemas.openxmlformats.org/officeDocument/2006/relationships/hyperlink" Target="mailto:write2ss@cs.com" TargetMode="External"/><Relationship Id="rId4" Type="http://schemas.openxmlformats.org/officeDocument/2006/relationships/hyperlink" Target="mailto:mygorgy@dscorp.com" TargetMode="External"/><Relationship Id="rId9" Type="http://schemas.openxmlformats.org/officeDocument/2006/relationships/hyperlink" Target="mailto:robert@luckritz.com" TargetMode="External"/><Relationship Id="rId14" Type="http://schemas.openxmlformats.org/officeDocument/2006/relationships/hyperlink" Target="mailto:tmoulds@dtiweb.net" TargetMode="External"/><Relationship Id="rId22" Type="http://schemas.openxmlformats.org/officeDocument/2006/relationships/hyperlink" Target="mailto:tmoulds@dtiweb.net" TargetMode="External"/><Relationship Id="rId27" Type="http://schemas.openxmlformats.org/officeDocument/2006/relationships/hyperlink" Target="mailto:jimmydyurko@gmail.com" TargetMode="External"/><Relationship Id="rId30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"/>
  <sheetViews>
    <sheetView tabSelected="1" workbookViewId="0">
      <selection activeCell="A18" sqref="A18:O18"/>
    </sheetView>
  </sheetViews>
  <sheetFormatPr defaultRowHeight="14.4" x14ac:dyDescent="0.3"/>
  <cols>
    <col min="15" max="15" width="15.88671875" customWidth="1"/>
  </cols>
  <sheetData>
    <row r="1" spans="1:15" ht="27.75" customHeight="1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7.399999999999999" x14ac:dyDescent="0.3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6" x14ac:dyDescent="0.3">
      <c r="A3" s="117" t="s">
        <v>200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6" x14ac:dyDescent="0.3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6" x14ac:dyDescent="0.3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6" x14ac:dyDescent="0.3">
      <c r="A6" s="84"/>
      <c r="B6" s="84" t="s">
        <v>175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5.6" x14ac:dyDescent="0.3">
      <c r="A7" s="1"/>
      <c r="B7" s="1" t="s">
        <v>131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6" x14ac:dyDescent="0.3">
      <c r="A8" s="1"/>
      <c r="B8" s="1" t="s">
        <v>132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6" x14ac:dyDescent="0.3">
      <c r="A9" s="117" t="s">
        <v>249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15.6" x14ac:dyDescent="0.3">
      <c r="A10" s="117" t="s">
        <v>176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.6" x14ac:dyDescent="0.3">
      <c r="A11" s="117" t="s">
        <v>250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5.6" x14ac:dyDescent="0.3">
      <c r="A12" s="118" t="s">
        <v>251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5.6" x14ac:dyDescent="0.3">
      <c r="A13" s="117" t="s">
        <v>252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ht="15.6" x14ac:dyDescent="0.3">
      <c r="A14" s="117" t="s">
        <v>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5.6" x14ac:dyDescent="0.3">
      <c r="A15" s="118" t="s">
        <v>253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5.6" x14ac:dyDescent="0.3">
      <c r="A16" s="117" t="s">
        <v>254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5.6" x14ac:dyDescent="0.3">
      <c r="A17" s="118" t="s">
        <v>255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5.6" x14ac:dyDescent="0.3">
      <c r="A18" s="118" t="s">
        <v>256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x14ac:dyDescent="0.3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15.6" x14ac:dyDescent="0.3">
      <c r="A20" s="120" t="s">
        <v>257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2" spans="1:15" x14ac:dyDescent="0.3">
      <c r="A22" t="s">
        <v>133</v>
      </c>
      <c r="C22" s="69" t="s">
        <v>247</v>
      </c>
    </row>
    <row r="23" spans="1:15" x14ac:dyDescent="0.3">
      <c r="B23" s="69"/>
      <c r="C23" s="69" t="s">
        <v>245</v>
      </c>
    </row>
    <row r="24" spans="1:15" x14ac:dyDescent="0.3">
      <c r="C24" t="s">
        <v>248</v>
      </c>
    </row>
    <row r="26" spans="1:15" x14ac:dyDescent="0.3">
      <c r="B26" s="69"/>
    </row>
    <row r="28" spans="1:15" x14ac:dyDescent="0.3">
      <c r="B28" s="69"/>
    </row>
    <row r="29" spans="1:15" x14ac:dyDescent="0.3">
      <c r="A29" t="s">
        <v>231</v>
      </c>
      <c r="B29" s="69"/>
      <c r="C29" t="s">
        <v>221</v>
      </c>
      <c r="E29" t="s">
        <v>223</v>
      </c>
    </row>
    <row r="30" spans="1:15" x14ac:dyDescent="0.3">
      <c r="C30" t="s">
        <v>228</v>
      </c>
      <c r="E30" t="s">
        <v>223</v>
      </c>
    </row>
    <row r="33" spans="3:10" x14ac:dyDescent="0.3">
      <c r="C33" s="69" t="s">
        <v>258</v>
      </c>
    </row>
    <row r="34" spans="3:10" x14ac:dyDescent="0.3">
      <c r="C34" s="165" t="s">
        <v>222</v>
      </c>
      <c r="D34" s="165"/>
      <c r="E34" s="165" t="s">
        <v>230</v>
      </c>
      <c r="F34" s="165"/>
      <c r="G34" s="165"/>
      <c r="H34" s="165"/>
      <c r="I34" s="165"/>
      <c r="J34" s="165"/>
    </row>
    <row r="35" spans="3:10" x14ac:dyDescent="0.3">
      <c r="C35" s="165" t="s">
        <v>228</v>
      </c>
      <c r="D35" s="165"/>
      <c r="E35" s="165" t="s">
        <v>223</v>
      </c>
      <c r="F35" s="165"/>
      <c r="G35" s="165"/>
      <c r="H35" s="165"/>
      <c r="I35" s="165"/>
      <c r="J35" s="165"/>
    </row>
    <row r="36" spans="3:10" x14ac:dyDescent="0.3">
      <c r="C36" s="165" t="s">
        <v>229</v>
      </c>
      <c r="D36" s="165"/>
      <c r="E36" s="165" t="s">
        <v>230</v>
      </c>
      <c r="F36" s="165"/>
      <c r="G36" s="165"/>
      <c r="H36" s="165"/>
      <c r="I36" s="165"/>
      <c r="J36" s="165"/>
    </row>
  </sheetData>
  <mergeCells count="17">
    <mergeCell ref="A15:O15"/>
    <mergeCell ref="A1:O1"/>
    <mergeCell ref="A2:O2"/>
    <mergeCell ref="A3:O3"/>
    <mergeCell ref="A4:O4"/>
    <mergeCell ref="A5:O5"/>
    <mergeCell ref="A9:O9"/>
    <mergeCell ref="A10:O10"/>
    <mergeCell ref="A11:O11"/>
    <mergeCell ref="A12:O12"/>
    <mergeCell ref="A13:O13"/>
    <mergeCell ref="A14:O14"/>
    <mergeCell ref="A16:O16"/>
    <mergeCell ref="A17:O17"/>
    <mergeCell ref="A18:O18"/>
    <mergeCell ref="A19:O19"/>
    <mergeCell ref="A20:O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T28"/>
  <sheetViews>
    <sheetView showGridLines="0" workbookViewId="0">
      <selection activeCell="V15" sqref="V15"/>
    </sheetView>
  </sheetViews>
  <sheetFormatPr defaultColWidth="9.109375" defaultRowHeight="13.8" x14ac:dyDescent="0.25"/>
  <cols>
    <col min="1" max="1" width="3.5546875" style="21" customWidth="1"/>
    <col min="2" max="2" width="9.109375" style="21"/>
    <col min="3" max="3" width="22.33203125" style="21" customWidth="1"/>
    <col min="4" max="4" width="7.6640625" style="21" customWidth="1"/>
    <col min="5" max="7" width="4.6640625" style="21" customWidth="1"/>
    <col min="8" max="8" width="2" style="21" hidden="1" customWidth="1"/>
    <col min="9" max="9" width="1.88671875" style="21" hidden="1" customWidth="1"/>
    <col min="10" max="13" width="4.6640625" style="21" customWidth="1"/>
    <col min="14" max="15" width="9.109375" style="21"/>
    <col min="16" max="16" width="5.44140625" style="21" hidden="1" customWidth="1"/>
    <col min="17" max="19" width="5.44140625" style="21" customWidth="1"/>
    <col min="20" max="20" width="16.44140625" style="21" customWidth="1"/>
    <col min="21" max="21" width="3" style="21" customWidth="1"/>
    <col min="22" max="16384" width="9.109375" style="21"/>
  </cols>
  <sheetData>
    <row r="2" spans="1:20" ht="21" x14ac:dyDescent="0.5">
      <c r="A2" s="58" t="s">
        <v>128</v>
      </c>
      <c r="B2" s="58"/>
      <c r="C2" s="58"/>
      <c r="D2" s="57" t="s">
        <v>243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7.399999999999999" x14ac:dyDescent="0.3">
      <c r="A3" s="58" t="s">
        <v>127</v>
      </c>
      <c r="B3" s="58"/>
      <c r="C3" s="58"/>
      <c r="D3" s="127"/>
      <c r="E3" s="128"/>
      <c r="F3" s="128"/>
      <c r="G3" s="128"/>
      <c r="H3" s="128"/>
    </row>
    <row r="4" spans="1:20" ht="15.6" x14ac:dyDescent="0.3">
      <c r="B4" s="23" t="s">
        <v>129</v>
      </c>
      <c r="D4" s="125" t="s">
        <v>244</v>
      </c>
      <c r="E4" s="126"/>
      <c r="F4" s="126"/>
      <c r="G4" s="2"/>
      <c r="H4" s="2"/>
      <c r="I4" s="2"/>
    </row>
    <row r="5" spans="1:20" ht="15.6" x14ac:dyDescent="0.3">
      <c r="B5" s="37" t="s">
        <v>130</v>
      </c>
      <c r="D5" s="164" t="s">
        <v>177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21" x14ac:dyDescent="0.25">
      <c r="B6" s="137" t="s">
        <v>123</v>
      </c>
      <c r="C6" s="138"/>
      <c r="D6" s="139"/>
      <c r="E6" s="52">
        <v>18</v>
      </c>
      <c r="F6" s="52">
        <v>30</v>
      </c>
      <c r="G6" s="52">
        <v>0</v>
      </c>
    </row>
    <row r="7" spans="1:20" ht="21" customHeight="1" thickBot="1" x14ac:dyDescent="0.35">
      <c r="B7" s="38"/>
      <c r="C7" s="133" t="s">
        <v>120</v>
      </c>
      <c r="D7" s="134"/>
      <c r="E7" s="101" t="s">
        <v>20</v>
      </c>
      <c r="F7" s="101"/>
      <c r="G7" s="51"/>
      <c r="H7" s="51"/>
      <c r="I7" s="51"/>
      <c r="J7" s="51"/>
      <c r="K7" s="51"/>
      <c r="L7" s="51"/>
      <c r="M7" s="51"/>
      <c r="O7" s="70" t="s">
        <v>142</v>
      </c>
    </row>
    <row r="8" spans="1:20" ht="21.75" customHeight="1" thickBot="1" x14ac:dyDescent="0.3">
      <c r="C8" s="135" t="s">
        <v>121</v>
      </c>
      <c r="D8" s="136"/>
      <c r="E8" s="140">
        <f>IF(ISBLANK(F7), 0, VLOOKUP(E7,Course!$A$23:$T$41, LOOKUP(F7,Course!$A$2:$A$19,Course!$B$2:$B$19),FALSE))+IF(ISBLANK(G7), 0, VLOOKUP(F7,Course!$A$23:$T$41, LOOKUP(G7,Course!$A$2:$A$19,Course!$B$2:$B$19),FALSE))+IF(ISBLANK(J7), 0, VLOOKUP(G7,Course!$A$23:$T$41, LOOKUP(J7,Course!$A$2:$A$19,Course!$B$2:$B$19),FALSE))+IF(ISBLANK(K7), 0, VLOOKUP(J7,Course!$A$23:$T$41, LOOKUP(K7,Course!$A$2:$A$19,Course!$B$2:$B$19),FALSE))+IF(ISBLANK(L7), 0, VLOOKUP(K7,Course!$A$23:$T$41, LOOKUP(L7,Course!$A$2:$A$19,Course!$B$2:$B$19),FALSE))+IF(ISBLANK(M7), 0, VLOOKUP(L7,Course!$A$23:$T$41, LOOKUP(M7,Course!$A$2:$A$19,Course!$B$2:$B$19),FALSE))</f>
        <v>0</v>
      </c>
      <c r="F8" s="141"/>
      <c r="O8" s="70" t="s">
        <v>143</v>
      </c>
    </row>
    <row r="9" spans="1:20" ht="21.75" customHeight="1" thickBot="1" x14ac:dyDescent="0.3">
      <c r="C9" s="99" t="s">
        <v>220</v>
      </c>
      <c r="D9" s="100"/>
      <c r="E9" s="104" t="s">
        <v>228</v>
      </c>
      <c r="F9" s="95"/>
      <c r="O9" s="70"/>
    </row>
    <row r="10" spans="1:20" ht="14.4" x14ac:dyDescent="0.3">
      <c r="B10" s="8"/>
      <c r="C10" s="9"/>
      <c r="D10" s="10"/>
      <c r="E10" s="34"/>
      <c r="F10" s="35"/>
      <c r="G10" s="36"/>
      <c r="H10" s="11"/>
      <c r="I10" s="11"/>
      <c r="J10" s="129" t="s">
        <v>24</v>
      </c>
      <c r="K10" s="130"/>
      <c r="L10" s="131"/>
      <c r="M10" s="39"/>
      <c r="N10" s="12" t="s">
        <v>25</v>
      </c>
      <c r="O10" s="144" t="s">
        <v>26</v>
      </c>
      <c r="P10" s="145"/>
      <c r="Q10" s="145"/>
      <c r="R10" s="145"/>
      <c r="S10" s="145"/>
      <c r="T10" s="10"/>
    </row>
    <row r="11" spans="1:20" ht="14.4" x14ac:dyDescent="0.3">
      <c r="B11" s="13" t="s">
        <v>27</v>
      </c>
      <c r="C11" s="14" t="s">
        <v>28</v>
      </c>
      <c r="D11" s="15" t="s">
        <v>25</v>
      </c>
      <c r="E11" s="154" t="s">
        <v>29</v>
      </c>
      <c r="F11" s="154"/>
      <c r="G11" s="154"/>
      <c r="H11" s="33"/>
      <c r="I11" s="16"/>
      <c r="J11" s="132" t="s">
        <v>30</v>
      </c>
      <c r="K11" s="132"/>
      <c r="L11" s="132"/>
      <c r="N11" s="17" t="s">
        <v>31</v>
      </c>
      <c r="O11" s="146" t="s">
        <v>32</v>
      </c>
      <c r="P11" s="147"/>
      <c r="Q11" s="147"/>
      <c r="R11" s="147"/>
      <c r="S11" s="148"/>
      <c r="T11" s="17" t="s">
        <v>33</v>
      </c>
    </row>
    <row r="12" spans="1:20" ht="14.4" thickBot="1" x14ac:dyDescent="0.3">
      <c r="B12" s="18" t="s">
        <v>34</v>
      </c>
      <c r="C12" s="14" t="s">
        <v>35</v>
      </c>
      <c r="D12" s="19" t="s">
        <v>36</v>
      </c>
      <c r="E12" s="20" t="s">
        <v>37</v>
      </c>
      <c r="F12" s="20" t="s">
        <v>38</v>
      </c>
      <c r="G12" s="20" t="s">
        <v>39</v>
      </c>
      <c r="H12" s="20"/>
      <c r="I12" s="20"/>
      <c r="J12" s="20" t="s">
        <v>37</v>
      </c>
      <c r="K12" s="20" t="s">
        <v>38</v>
      </c>
      <c r="L12" s="47" t="s">
        <v>39</v>
      </c>
      <c r="N12" s="47" t="s">
        <v>40</v>
      </c>
      <c r="O12" s="20" t="s">
        <v>41</v>
      </c>
      <c r="P12" s="20"/>
      <c r="Q12" s="20" t="s">
        <v>37</v>
      </c>
      <c r="R12" s="20" t="s">
        <v>38</v>
      </c>
      <c r="S12" s="20" t="s">
        <v>39</v>
      </c>
      <c r="T12" s="20" t="s">
        <v>42</v>
      </c>
    </row>
    <row r="13" spans="1:20" ht="14.4" thickTop="1" x14ac:dyDescent="0.25">
      <c r="A13" s="21">
        <v>1</v>
      </c>
      <c r="B13" s="29" t="e">
        <f>LOOKUP(C13, Boats!$A$3:B$47,Boats!B$3:B$47)&amp;NSFLAG</f>
        <v>#N/A</v>
      </c>
      <c r="C13" s="56"/>
      <c r="D13" s="30" t="e">
        <f>IF(E$9="NSWL",LOOKUP(C13, Boats!$A$3:D$47,Boats!G$3:G$47),(IF(E$9="WL",LOOKUP(C13, Boats!$A$3:D$47,Boats!E$3:E$47),(IF(E$9="NSCR",LOOKUP(C13, Boats!$A$3:D$47,Boats!H$3:H$47))))))</f>
        <v>#N/A</v>
      </c>
      <c r="E13" s="49">
        <v>23</v>
      </c>
      <c r="F13" s="49">
        <v>0</v>
      </c>
      <c r="G13" s="49">
        <v>0</v>
      </c>
      <c r="H13" s="31">
        <f>((E13*60*60+F13*60+G13)-(E$6*60*60+F$6*60+G$6))</f>
        <v>16200</v>
      </c>
      <c r="I13" s="32">
        <f>J13*60*60+K13*60</f>
        <v>16200</v>
      </c>
      <c r="J13" s="42">
        <f>ROUNDDOWN(H13/60/60, 0)</f>
        <v>4</v>
      </c>
      <c r="K13" s="43">
        <f>ROUNDDOWN((H13 - (J13*60*60))/60, 0)</f>
        <v>30</v>
      </c>
      <c r="L13" s="48">
        <f>H13-I13</f>
        <v>0</v>
      </c>
      <c r="M13" s="45"/>
      <c r="N13" s="48" t="e">
        <f>D13*$E$8</f>
        <v>#N/A</v>
      </c>
      <c r="O13" s="55" t="e">
        <f>((J13*60+K13)*60+L13)-N13</f>
        <v>#N/A</v>
      </c>
      <c r="P13" s="41" t="e">
        <f>Q13*60*60+R13*60</f>
        <v>#N/A</v>
      </c>
      <c r="Q13" s="42" t="e">
        <f>ROUNDDOWN(O13/60/60, 0)</f>
        <v>#N/A</v>
      </c>
      <c r="R13" s="43" t="e">
        <f>ROUNDDOWN((O13 - (Q13*60*60))/60, 0)</f>
        <v>#N/A</v>
      </c>
      <c r="S13" s="53" t="e">
        <f>O13-P13</f>
        <v>#N/A</v>
      </c>
      <c r="T13" s="54"/>
    </row>
    <row r="14" spans="1:20" x14ac:dyDescent="0.25">
      <c r="A14" s="21">
        <v>2</v>
      </c>
      <c r="B14" s="29" t="e">
        <f>LOOKUP(C14, Boats!$A$3:B$47,Boats!B$3:B$47)&amp;NSFLAG</f>
        <v>#N/A</v>
      </c>
      <c r="C14" s="56"/>
      <c r="D14" s="30" t="e">
        <f>IF(E$9="NSWL",LOOKUP(C14, Boats!$A$3:D$47,Boats!G$3:G$47),(IF(E$9="WL",LOOKUP(C14, Boats!$A$3:D$47,Boats!E$3:E$47),(IF(E$9="NSCR",LOOKUP(C14, Boats!$A$3:D$47,Boats!H$3:H$47))))))</f>
        <v>#N/A</v>
      </c>
      <c r="E14" s="49">
        <v>23</v>
      </c>
      <c r="F14" s="49">
        <v>0</v>
      </c>
      <c r="G14" s="49">
        <v>0</v>
      </c>
      <c r="H14" s="40">
        <f>((E14*60*60+F14*60+G14)-(E$6*60*60+F$6*60+G$6))</f>
        <v>16200</v>
      </c>
      <c r="I14" s="41">
        <f>J14*60*60+K14*60</f>
        <v>16200</v>
      </c>
      <c r="J14" s="42">
        <f>ROUNDDOWN(H14/60/60, 0)</f>
        <v>4</v>
      </c>
      <c r="K14" s="43">
        <f>ROUNDDOWN((H14 - (J14*60*60))/60, 0)</f>
        <v>30</v>
      </c>
      <c r="L14" s="43">
        <f>H14-I14</f>
        <v>0</v>
      </c>
      <c r="M14" s="44"/>
      <c r="N14" s="48" t="e">
        <f>D14*$E$8</f>
        <v>#N/A</v>
      </c>
      <c r="O14" s="55" t="e">
        <f>((J14*60+K14)*60+L14)-N14</f>
        <v>#N/A</v>
      </c>
      <c r="P14" s="41" t="e">
        <f>Q14*60*60+R14*60</f>
        <v>#N/A</v>
      </c>
      <c r="Q14" s="42" t="e">
        <f>ROUNDDOWN(O14/60/60, 0)</f>
        <v>#N/A</v>
      </c>
      <c r="R14" s="43" t="e">
        <f>ROUNDDOWN((O14 - (Q14*60*60))/60, 0)</f>
        <v>#N/A</v>
      </c>
      <c r="S14" s="53" t="e">
        <f>O14-P14</f>
        <v>#N/A</v>
      </c>
      <c r="T14" s="54"/>
    </row>
    <row r="15" spans="1:20" x14ac:dyDescent="0.25">
      <c r="A15" s="21">
        <v>3</v>
      </c>
      <c r="B15" s="29" t="e">
        <f>LOOKUP(C15, Boats!$A$3:B$47,Boats!B$3:B$47)&amp;NSFLAG</f>
        <v>#N/A</v>
      </c>
      <c r="C15" s="56"/>
      <c r="D15" s="30" t="e">
        <f>IF(E$9="NSWL",LOOKUP(C15, Boats!$A$3:D$47,Boats!G$3:G$47),(IF(E$9="WL",LOOKUP(C15, Boats!$A$3:D$47,Boats!E$3:E$47),(IF(E$9="NSCR",LOOKUP(C15, Boats!$A$3:D$47,Boats!H$3:H$47))))))</f>
        <v>#N/A</v>
      </c>
      <c r="E15" s="49">
        <v>20</v>
      </c>
      <c r="F15" s="49">
        <v>6</v>
      </c>
      <c r="G15" s="49">
        <v>6</v>
      </c>
      <c r="H15" s="31">
        <f>((E15*60*60+F15*60+G15)-(E$6*60*60+F$6*60+G$6))</f>
        <v>5766</v>
      </c>
      <c r="I15" s="32">
        <f>J15*60*60+K15*60</f>
        <v>5760</v>
      </c>
      <c r="J15" s="42">
        <f>ROUNDDOWN(H15/60/60, 0)</f>
        <v>1</v>
      </c>
      <c r="K15" s="43">
        <f>ROUNDDOWN((H15 - (J15*60*60))/60, 0)</f>
        <v>36</v>
      </c>
      <c r="L15" s="43">
        <f>H15-I15</f>
        <v>6</v>
      </c>
      <c r="M15" s="45"/>
      <c r="N15" s="48" t="e">
        <f>D15*$E$8</f>
        <v>#N/A</v>
      </c>
      <c r="O15" s="55" t="e">
        <f>((J15*60+K15)*60+L15)-N15</f>
        <v>#N/A</v>
      </c>
      <c r="P15" s="41" t="e">
        <f>Q15*60*60+R15*60</f>
        <v>#N/A</v>
      </c>
      <c r="Q15" s="42" t="e">
        <f>ROUNDDOWN(O15/60/60, 0)</f>
        <v>#N/A</v>
      </c>
      <c r="R15" s="43" t="e">
        <f>ROUNDDOWN((O15 - (Q15*60*60))/60, 0)</f>
        <v>#N/A</v>
      </c>
      <c r="S15" s="53" t="e">
        <f>O15-P15</f>
        <v>#N/A</v>
      </c>
      <c r="T15" s="54"/>
    </row>
    <row r="16" spans="1:20" x14ac:dyDescent="0.25">
      <c r="A16" s="21">
        <v>4</v>
      </c>
      <c r="B16" s="29" t="e">
        <f>LOOKUP(C16, Boats!$A$3:B$47,Boats!B$3:B$47)&amp;NSFLAG</f>
        <v>#N/A</v>
      </c>
      <c r="C16" s="56"/>
      <c r="D16" s="30" t="e">
        <f>IF(E$9="NSWL",LOOKUP(C16, Boats!$A$3:D$47,Boats!G$3:G$47),(IF(E$9="WL",LOOKUP(C16, Boats!$A$3:D$47,Boats!E$3:E$47),(IF(E$9="NSCR",LOOKUP(C16, Boats!$A$3:D$47,Boats!H$3:H$47))))))</f>
        <v>#N/A</v>
      </c>
      <c r="E16" s="49">
        <v>23</v>
      </c>
      <c r="F16" s="49">
        <v>0</v>
      </c>
      <c r="G16" s="49">
        <v>0</v>
      </c>
      <c r="H16" s="31">
        <f>((E16*60*60+F16*60+G16)-(E$6*60*60+F$6*60+G$6))</f>
        <v>16200</v>
      </c>
      <c r="I16" s="32">
        <f>J16*60*60+K16*60</f>
        <v>16200</v>
      </c>
      <c r="J16" s="42">
        <f>ROUNDDOWN(H16/60/60, 0)</f>
        <v>4</v>
      </c>
      <c r="K16" s="43">
        <f>ROUNDDOWN((H16 - (J16*60*60))/60, 0)</f>
        <v>30</v>
      </c>
      <c r="L16" s="43">
        <f>H16-I16</f>
        <v>0</v>
      </c>
      <c r="M16" s="45"/>
      <c r="N16" s="48" t="e">
        <f>D16*$E$8</f>
        <v>#N/A</v>
      </c>
      <c r="O16" s="55" t="e">
        <f>((J16*60+K16)*60+L16)-N16</f>
        <v>#N/A</v>
      </c>
      <c r="P16" s="41" t="e">
        <f>Q16*60*60+R16*60</f>
        <v>#N/A</v>
      </c>
      <c r="Q16" s="42" t="e">
        <f>ROUNDDOWN(O16/60/60, 0)</f>
        <v>#N/A</v>
      </c>
      <c r="R16" s="43" t="e">
        <f>ROUNDDOWN((O16 - (Q16*60*60))/60, 0)</f>
        <v>#N/A</v>
      </c>
      <c r="S16" s="53" t="e">
        <f>O16-P16</f>
        <v>#N/A</v>
      </c>
      <c r="T16" s="54"/>
    </row>
    <row r="17" spans="1:20" x14ac:dyDescent="0.25">
      <c r="A17" s="21">
        <v>5</v>
      </c>
      <c r="B17" s="29" t="e">
        <f>LOOKUP(C17, Boats!$A$3:B$47,Boats!B$3:B$47)&amp;NSFLAG</f>
        <v>#N/A</v>
      </c>
      <c r="C17" s="56"/>
      <c r="D17" s="30" t="e">
        <f>IF(E$9="NSWL",LOOKUP(C17, Boats!$A$3:D$47,Boats!G$3:G$47),(IF(E$9="WL",LOOKUP(C17, Boats!$A$3:D$47,Boats!E$3:E$47),(IF(E$9="NSCR",LOOKUP(C17, Boats!$A$3:D$47,Boats!H$3:H$47))))))</f>
        <v>#N/A</v>
      </c>
      <c r="E17" s="49">
        <v>23</v>
      </c>
      <c r="F17" s="49">
        <v>0</v>
      </c>
      <c r="G17" s="49">
        <v>0</v>
      </c>
      <c r="H17" s="31">
        <f>((E17*60*60+F17*60+G17)-(E$6*60*60+F$6*60+G$6))</f>
        <v>16200</v>
      </c>
      <c r="I17" s="32">
        <f>J17*60*60+K17*60</f>
        <v>16200</v>
      </c>
      <c r="J17" s="42">
        <f>ROUNDDOWN(H17/60/60, 0)</f>
        <v>4</v>
      </c>
      <c r="K17" s="43">
        <f>ROUNDDOWN((H17 - (J17*60*60))/60, 0)</f>
        <v>30</v>
      </c>
      <c r="L17" s="43">
        <f>H17-I17</f>
        <v>0</v>
      </c>
      <c r="M17" s="45"/>
      <c r="N17" s="48" t="e">
        <f>D17*$E$8</f>
        <v>#N/A</v>
      </c>
      <c r="O17" s="55" t="e">
        <f>((J17*60+K17)*60+L17)-N17</f>
        <v>#N/A</v>
      </c>
      <c r="P17" s="41" t="e">
        <f>Q17*60*60+R17*60</f>
        <v>#N/A</v>
      </c>
      <c r="Q17" s="42" t="e">
        <f>ROUNDDOWN(O17/60/60, 0)</f>
        <v>#N/A</v>
      </c>
      <c r="R17" s="43" t="e">
        <f>ROUNDDOWN((O17 - (Q17*60*60))/60, 0)</f>
        <v>#N/A</v>
      </c>
      <c r="S17" s="53" t="e">
        <f>O17-P17</f>
        <v>#N/A</v>
      </c>
      <c r="T17" s="54"/>
    </row>
    <row r="18" spans="1:20" x14ac:dyDescent="0.25">
      <c r="A18" s="21">
        <v>6</v>
      </c>
      <c r="B18" s="29" t="e">
        <f>LOOKUP(C18, Boats!$A$3:B$47,Boats!B$3:B$47)&amp;NSFLAG</f>
        <v>#N/A</v>
      </c>
      <c r="C18" s="56"/>
      <c r="D18" s="30" t="e">
        <f>IF(E$9="NSWL",LOOKUP(C18, Boats!$A$3:D$47,Boats!G$3:G$47),(IF(E$9="WL",LOOKUP(C18, Boats!$A$3:D$47,Boats!E$3:E$47),(IF(E$9="NSCR",LOOKUP(C18, Boats!$A$3:D$47,Boats!H$3:H$47))))))</f>
        <v>#N/A</v>
      </c>
      <c r="E18" s="49">
        <v>23</v>
      </c>
      <c r="F18" s="49">
        <v>0</v>
      </c>
      <c r="G18" s="49">
        <v>0</v>
      </c>
      <c r="H18" s="31">
        <f>((E18*60*60+F18*60+G18)-(E$6*60*60+F$6*60+G$6))</f>
        <v>16200</v>
      </c>
      <c r="I18" s="32">
        <f>J18*60*60+K18*60</f>
        <v>16200</v>
      </c>
      <c r="J18" s="42">
        <f>ROUNDDOWN(H18/60/60, 0)</f>
        <v>4</v>
      </c>
      <c r="K18" s="43">
        <f>ROUNDDOWN((H18 - (J18*60*60))/60, 0)</f>
        <v>30</v>
      </c>
      <c r="L18" s="43">
        <f>H18-I18</f>
        <v>0</v>
      </c>
      <c r="M18" s="45"/>
      <c r="N18" s="48" t="e">
        <f>D18*$E$8</f>
        <v>#N/A</v>
      </c>
      <c r="O18" s="55" t="e">
        <f>((J18*60+K18)*60+L18)-N18</f>
        <v>#N/A</v>
      </c>
      <c r="P18" s="41" t="e">
        <f>Q18*60*60+R18*60</f>
        <v>#N/A</v>
      </c>
      <c r="Q18" s="42" t="e">
        <f>ROUNDDOWN(O18/60/60, 0)</f>
        <v>#N/A</v>
      </c>
      <c r="R18" s="43" t="e">
        <f>ROUNDDOWN((O18 - (Q18*60*60))/60, 0)</f>
        <v>#N/A</v>
      </c>
      <c r="S18" s="53" t="e">
        <f>O18-P18</f>
        <v>#N/A</v>
      </c>
      <c r="T18" s="54"/>
    </row>
    <row r="19" spans="1:20" x14ac:dyDescent="0.25">
      <c r="A19" s="21">
        <v>7</v>
      </c>
      <c r="B19" s="29" t="e">
        <f>LOOKUP(C19, Boats!$A$3:B$47,Boats!B$3:B$47)&amp;NSFLAG</f>
        <v>#N/A</v>
      </c>
      <c r="C19" s="56"/>
      <c r="D19" s="30" t="e">
        <f>IF(E$9="NSWL",LOOKUP(C19, Boats!$A$3:D$47,Boats!G$3:G$47),(IF(E$9="WL",LOOKUP(C19, Boats!$A$3:D$47,Boats!E$3:E$47),(IF(E$9="NSCR",LOOKUP(C19, Boats!$A$3:D$47,Boats!H$3:H$47))))))</f>
        <v>#N/A</v>
      </c>
      <c r="E19" s="49">
        <v>23</v>
      </c>
      <c r="F19" s="49">
        <v>0</v>
      </c>
      <c r="G19" s="49">
        <v>0</v>
      </c>
      <c r="H19" s="31">
        <f>((E19*60*60+F19*60+G19)-(E$6*60*60+F$6*60+G$6))</f>
        <v>16200</v>
      </c>
      <c r="I19" s="32">
        <f>J19*60*60+K19*60</f>
        <v>16200</v>
      </c>
      <c r="J19" s="42">
        <f>ROUNDDOWN(H19/60/60, 0)</f>
        <v>4</v>
      </c>
      <c r="K19" s="43">
        <f>ROUNDDOWN((H19 - (J19*60*60))/60, 0)</f>
        <v>30</v>
      </c>
      <c r="L19" s="43">
        <f>H19-I19</f>
        <v>0</v>
      </c>
      <c r="M19" s="45"/>
      <c r="N19" s="48" t="e">
        <f>D19*$E$8</f>
        <v>#N/A</v>
      </c>
      <c r="O19" s="55" t="e">
        <f>((J19*60+K19)*60+L19)-N19</f>
        <v>#N/A</v>
      </c>
      <c r="P19" s="41" t="e">
        <f>Q19*60*60+R19*60</f>
        <v>#N/A</v>
      </c>
      <c r="Q19" s="42" t="e">
        <f>ROUNDDOWN(O19/60/60, 0)</f>
        <v>#N/A</v>
      </c>
      <c r="R19" s="43" t="e">
        <f>ROUNDDOWN((O19 - (Q19*60*60))/60, 0)</f>
        <v>#N/A</v>
      </c>
      <c r="S19" s="53" t="e">
        <f>O19-P19</f>
        <v>#N/A</v>
      </c>
      <c r="T19" s="54"/>
    </row>
    <row r="20" spans="1:20" x14ac:dyDescent="0.25">
      <c r="A20" s="21">
        <v>8</v>
      </c>
      <c r="B20" s="29" t="e">
        <f>LOOKUP(C20, Boats!$A$3:B$47,Boats!B$3:B$47)&amp;NSFLAG</f>
        <v>#N/A</v>
      </c>
      <c r="C20" s="56"/>
      <c r="D20" s="30" t="e">
        <f>IF(E$9="NSWL",LOOKUP(C20, Boats!$A$3:D$47,Boats!G$3:G$47),(IF(E$9="WL",LOOKUP(C20, Boats!$A$3:D$47,Boats!E$3:E$47),(IF(E$9="NSCR",LOOKUP(C20, Boats!$A$3:D$47,Boats!H$3:H$47))))))</f>
        <v>#N/A</v>
      </c>
      <c r="E20" s="49">
        <v>23</v>
      </c>
      <c r="F20" s="49">
        <v>0</v>
      </c>
      <c r="G20" s="49">
        <v>0</v>
      </c>
      <c r="H20" s="31">
        <f>((E20*60*60+F20*60+G20)-(E$6*60*60+F$6*60+G$6))</f>
        <v>16200</v>
      </c>
      <c r="I20" s="32">
        <f>J20*60*60+K20*60</f>
        <v>16200</v>
      </c>
      <c r="J20" s="42">
        <f>ROUNDDOWN(H20/60/60, 0)</f>
        <v>4</v>
      </c>
      <c r="K20" s="43">
        <f>ROUNDDOWN((H20 - (J20*60*60))/60, 0)</f>
        <v>30</v>
      </c>
      <c r="L20" s="43">
        <f>H20-I20</f>
        <v>0</v>
      </c>
      <c r="M20" s="45"/>
      <c r="N20" s="48" t="e">
        <f>D20*$E$8</f>
        <v>#N/A</v>
      </c>
      <c r="O20" s="55" t="e">
        <f>((J20*60+K20)*60+L20)-N20</f>
        <v>#N/A</v>
      </c>
      <c r="P20" s="41" t="e">
        <f>Q20*60*60+R20*60</f>
        <v>#N/A</v>
      </c>
      <c r="Q20" s="42" t="e">
        <f>ROUNDDOWN(O20/60/60, 0)</f>
        <v>#N/A</v>
      </c>
      <c r="R20" s="43" t="e">
        <f>ROUNDDOWN((O20 - (Q20*60*60))/60, 0)</f>
        <v>#N/A</v>
      </c>
      <c r="S20" s="53" t="e">
        <f>O20-P20</f>
        <v>#N/A</v>
      </c>
      <c r="T20" s="54"/>
    </row>
    <row r="21" spans="1:20" x14ac:dyDescent="0.25">
      <c r="A21" s="21">
        <v>9</v>
      </c>
      <c r="B21" s="29" t="e">
        <f>LOOKUP(C21, Boats!$A$3:B$47,Boats!B$3:B$47)&amp;NSFLAG</f>
        <v>#N/A</v>
      </c>
      <c r="C21" s="56"/>
      <c r="D21" s="30" t="e">
        <f>IF(E$9="NSWL",LOOKUP(C21, Boats!$A$3:D$47,Boats!G$3:G$47),(IF(E$9="WL",LOOKUP(C21, Boats!$A$3:D$47,Boats!E$3:E$47),(IF(E$9="NSCR",LOOKUP(C21, Boats!$A$3:D$47,Boats!H$3:H$47))))))</f>
        <v>#N/A</v>
      </c>
      <c r="E21" s="49">
        <v>23</v>
      </c>
      <c r="F21" s="49">
        <v>0</v>
      </c>
      <c r="G21" s="49">
        <v>0</v>
      </c>
      <c r="H21" s="31">
        <f>((E21*60*60+F21*60+G21)-(E$6*60*60+F$6*60+G$6))</f>
        <v>16200</v>
      </c>
      <c r="I21" s="32">
        <f>J21*60*60+K21*60</f>
        <v>16200</v>
      </c>
      <c r="J21" s="42">
        <f>ROUNDDOWN(H21/60/60, 0)</f>
        <v>4</v>
      </c>
      <c r="K21" s="43">
        <f>ROUNDDOWN((H21 - (J21*60*60))/60, 0)</f>
        <v>30</v>
      </c>
      <c r="L21" s="43">
        <f>H21-I21</f>
        <v>0</v>
      </c>
      <c r="M21" s="45"/>
      <c r="N21" s="48" t="e">
        <f>D21*$E$8</f>
        <v>#N/A</v>
      </c>
      <c r="O21" s="55" t="e">
        <f>((J21*60+K21)*60+L21)-N21</f>
        <v>#N/A</v>
      </c>
      <c r="P21" s="41" t="e">
        <f>Q21*60*60+R21*60</f>
        <v>#N/A</v>
      </c>
      <c r="Q21" s="42" t="e">
        <f>ROUNDDOWN(O21/60/60, 0)</f>
        <v>#N/A</v>
      </c>
      <c r="R21" s="43" t="e">
        <f>ROUNDDOWN((O21 - (Q21*60*60))/60, 0)</f>
        <v>#N/A</v>
      </c>
      <c r="S21" s="53" t="e">
        <f>O21-P21</f>
        <v>#N/A</v>
      </c>
      <c r="T21" s="54"/>
    </row>
    <row r="22" spans="1:20" x14ac:dyDescent="0.25">
      <c r="A22" s="21">
        <v>10</v>
      </c>
      <c r="B22" s="29" t="e">
        <f>LOOKUP(C22, Boats!$A$3:B$47,Boats!B$3:B$47)&amp;NSFLAG</f>
        <v>#N/A</v>
      </c>
      <c r="C22" s="56"/>
      <c r="D22" s="30" t="e">
        <f>IF(E$9="NSWL",LOOKUP(C22, Boats!$A$3:D$47,Boats!G$3:G$47),(IF(E$9="WL",LOOKUP(C22, Boats!$A$3:D$47,Boats!E$3:E$47),(IF(E$9="NSCR",LOOKUP(C22, Boats!$A$3:D$47,Boats!H$3:H$47))))))</f>
        <v>#N/A</v>
      </c>
      <c r="E22" s="49">
        <v>23</v>
      </c>
      <c r="F22" s="49">
        <v>0</v>
      </c>
      <c r="G22" s="49">
        <v>0</v>
      </c>
      <c r="H22" s="31">
        <f>((E22*60*60+F22*60+G22)-(E$6*60*60+F$6*60+G$6))</f>
        <v>16200</v>
      </c>
      <c r="I22" s="32">
        <f>J22*60*60+K22*60</f>
        <v>16200</v>
      </c>
      <c r="J22" s="42">
        <f>ROUNDDOWN(H22/60/60, 0)</f>
        <v>4</v>
      </c>
      <c r="K22" s="43">
        <f>ROUNDDOWN((H22 - (J22*60*60))/60, 0)</f>
        <v>30</v>
      </c>
      <c r="L22" s="43">
        <f>H22-I22</f>
        <v>0</v>
      </c>
      <c r="M22" s="45"/>
      <c r="N22" s="48" t="e">
        <f>D22*$E$8</f>
        <v>#N/A</v>
      </c>
      <c r="O22" s="55" t="e">
        <f>((J22*60+K22)*60+L22)-N22</f>
        <v>#N/A</v>
      </c>
      <c r="P22" s="41" t="e">
        <f>Q22*60*60+R22*60</f>
        <v>#N/A</v>
      </c>
      <c r="Q22" s="42" t="e">
        <f>ROUNDDOWN(O22/60/60, 0)</f>
        <v>#N/A</v>
      </c>
      <c r="R22" s="43" t="e">
        <f>ROUNDDOWN((O22 - (Q22*60*60))/60, 0)</f>
        <v>#N/A</v>
      </c>
      <c r="S22" s="53" t="e">
        <f>O22-P22</f>
        <v>#N/A</v>
      </c>
      <c r="T22" s="54"/>
    </row>
    <row r="23" spans="1:20" x14ac:dyDescent="0.25">
      <c r="A23" s="21">
        <v>11</v>
      </c>
      <c r="B23" s="29" t="e">
        <f>LOOKUP(C23, Boats!$A$3:B$47,Boats!B$3:B$47)&amp;NSFLAG</f>
        <v>#N/A</v>
      </c>
      <c r="C23" s="56"/>
      <c r="D23" s="30" t="e">
        <f>IF(E$9="NSWL",LOOKUP(C23, Boats!$A$3:D$47,Boats!G$3:G$47),(IF(E$9="WL",LOOKUP(C23, Boats!$A$3:D$47,Boats!E$3:E$47),(IF(E$9="NSCR",LOOKUP(C23, Boats!$A$3:D$47,Boats!H$3:H$47))))))</f>
        <v>#N/A</v>
      </c>
      <c r="E23" s="49">
        <v>23</v>
      </c>
      <c r="F23" s="49">
        <v>0</v>
      </c>
      <c r="G23" s="49">
        <v>0</v>
      </c>
      <c r="H23" s="31">
        <f>((E23*60*60+F23*60+G23)-(E$6*60*60+F$6*60+G$6))</f>
        <v>16200</v>
      </c>
      <c r="I23" s="32">
        <f>J23*60*60+K23*60</f>
        <v>16200</v>
      </c>
      <c r="J23" s="42">
        <f>ROUNDDOWN(H23/60/60, 0)</f>
        <v>4</v>
      </c>
      <c r="K23" s="43">
        <f>ROUNDDOWN((H23 - (J23*60*60))/60, 0)</f>
        <v>30</v>
      </c>
      <c r="L23" s="43">
        <f>H23-I23</f>
        <v>0</v>
      </c>
      <c r="M23" s="45"/>
      <c r="N23" s="48" t="e">
        <f>D23*$E$8</f>
        <v>#N/A</v>
      </c>
      <c r="O23" s="55" t="e">
        <f>((J23*60+K23)*60+L23)-N23</f>
        <v>#N/A</v>
      </c>
      <c r="P23" s="41" t="e">
        <f>Q23*60*60+R23*60</f>
        <v>#N/A</v>
      </c>
      <c r="Q23" s="42" t="e">
        <f>ROUNDDOWN(O23/60/60, 0)</f>
        <v>#N/A</v>
      </c>
      <c r="R23" s="43" t="e">
        <f>ROUNDDOWN((O23 - (Q23*60*60))/60, 0)</f>
        <v>#N/A</v>
      </c>
      <c r="S23" s="53" t="e">
        <f>O23-P23</f>
        <v>#N/A</v>
      </c>
      <c r="T23" s="54"/>
    </row>
    <row r="24" spans="1:20" x14ac:dyDescent="0.25">
      <c r="A24" s="21">
        <v>12</v>
      </c>
      <c r="B24" s="29" t="e">
        <f>LOOKUP(C24, Boats!$A$3:B$47,Boats!B$3:B$47)&amp;NSFLAG</f>
        <v>#N/A</v>
      </c>
      <c r="C24" s="56"/>
      <c r="D24" s="30" t="e">
        <f>IF(E$9="NSWL",LOOKUP(C24, Boats!$A$3:D$47,Boats!G$3:G$47),(IF(E$9="WL",LOOKUP(C24, Boats!$A$3:D$47,Boats!E$3:E$47),(IF(E$9="NSCR",LOOKUP(C24, Boats!$A$3:D$47,Boats!H$3:H$47))))))</f>
        <v>#N/A</v>
      </c>
      <c r="E24" s="49">
        <v>23</v>
      </c>
      <c r="F24" s="49">
        <v>0</v>
      </c>
      <c r="G24" s="49">
        <v>0</v>
      </c>
      <c r="H24" s="31">
        <f>((E24*60*60+F24*60+G24)-(E$6*60*60+F$6*60+G$6))</f>
        <v>16200</v>
      </c>
      <c r="I24" s="32">
        <f>J24*60*60+K24*60</f>
        <v>16200</v>
      </c>
      <c r="J24" s="42">
        <f>ROUNDDOWN(H24/60/60, 0)</f>
        <v>4</v>
      </c>
      <c r="K24" s="43">
        <f>ROUNDDOWN((H24 - (J24*60*60))/60, 0)</f>
        <v>30</v>
      </c>
      <c r="L24" s="43">
        <f>H24-I24</f>
        <v>0</v>
      </c>
      <c r="M24" s="45"/>
      <c r="N24" s="48" t="e">
        <f>D24*$E$8</f>
        <v>#N/A</v>
      </c>
      <c r="O24" s="55" t="e">
        <f>((J24*60+K24)*60+L24)-N24</f>
        <v>#N/A</v>
      </c>
      <c r="P24" s="41" t="e">
        <f>Q24*60*60+R24*60</f>
        <v>#N/A</v>
      </c>
      <c r="Q24" s="42" t="e">
        <f>ROUNDDOWN(O24/60/60, 0)</f>
        <v>#N/A</v>
      </c>
      <c r="R24" s="43" t="e">
        <f>ROUNDDOWN((O24 - (Q24*60*60))/60, 0)</f>
        <v>#N/A</v>
      </c>
      <c r="S24" s="53" t="e">
        <f>O24-P24</f>
        <v>#N/A</v>
      </c>
      <c r="T24" s="54"/>
    </row>
    <row r="25" spans="1:20" x14ac:dyDescent="0.25">
      <c r="A25" s="21">
        <v>13</v>
      </c>
      <c r="B25" s="29" t="e">
        <f>LOOKUP(C25, Boats!$A$3:B$47,Boats!B$3:B$47)&amp;NSFLAG</f>
        <v>#N/A</v>
      </c>
      <c r="C25" s="56"/>
      <c r="D25" s="30" t="e">
        <f>IF(E$9="NSWL",LOOKUP(C25, Boats!$A$3:D$47,Boats!G$3:G$47),(IF(E$9="WL",LOOKUP(C25, Boats!$A$3:D$47,Boats!E$3:E$47),(IF(E$9="NSCR",LOOKUP(C25, Boats!$A$3:D$47,Boats!H$3:H$47))))))</f>
        <v>#N/A</v>
      </c>
      <c r="E25" s="49">
        <v>23</v>
      </c>
      <c r="F25" s="49">
        <v>0</v>
      </c>
      <c r="G25" s="49">
        <v>0</v>
      </c>
      <c r="H25" s="31">
        <f>((E25*60*60+F25*60+G25)-(E$6*60*60+F$6*60+G$6))</f>
        <v>16200</v>
      </c>
      <c r="I25" s="32">
        <f>J25*60*60+K25*60</f>
        <v>16200</v>
      </c>
      <c r="J25" s="42">
        <f>ROUNDDOWN(H25/60/60, 0)</f>
        <v>4</v>
      </c>
      <c r="K25" s="43">
        <f>ROUNDDOWN((H25 - (J25*60*60))/60, 0)</f>
        <v>30</v>
      </c>
      <c r="L25" s="43">
        <f>H25-I25</f>
        <v>0</v>
      </c>
      <c r="M25" s="45"/>
      <c r="N25" s="48" t="e">
        <f>D25*$E$8</f>
        <v>#N/A</v>
      </c>
      <c r="O25" s="55" t="e">
        <f>((J25*60+K25)*60+L25)-N25</f>
        <v>#N/A</v>
      </c>
      <c r="P25" s="41" t="e">
        <f>Q25*60*60+R25*60</f>
        <v>#N/A</v>
      </c>
      <c r="Q25" s="42" t="e">
        <f>ROUNDDOWN(O25/60/60, 0)</f>
        <v>#N/A</v>
      </c>
      <c r="R25" s="43" t="e">
        <f>ROUNDDOWN((O25 - (Q25*60*60))/60, 0)</f>
        <v>#N/A</v>
      </c>
      <c r="S25" s="53" t="e">
        <f>O25-P25</f>
        <v>#N/A</v>
      </c>
      <c r="T25" s="54"/>
    </row>
    <row r="26" spans="1:20" x14ac:dyDescent="0.25">
      <c r="A26" s="21">
        <v>14</v>
      </c>
      <c r="B26" s="29" t="e">
        <f>LOOKUP(C26, Boats!$A$3:B$47,Boats!B$3:B$47)&amp;NSFLAG</f>
        <v>#N/A</v>
      </c>
      <c r="C26" s="56"/>
      <c r="D26" s="30" t="e">
        <f>IF(E$9="NSWL",LOOKUP(C26, Boats!$A$3:D$47,Boats!G$3:G$47),(IF(E$9="WL",LOOKUP(C26, Boats!$A$3:D$47,Boats!E$3:E$47),(IF(E$9="NSCR",LOOKUP(C26, Boats!$A$3:D$47,Boats!H$3:H$47))))))</f>
        <v>#N/A</v>
      </c>
      <c r="E26" s="49">
        <v>23</v>
      </c>
      <c r="F26" s="49">
        <v>0</v>
      </c>
      <c r="G26" s="49">
        <v>0</v>
      </c>
      <c r="H26" s="31">
        <f>((E26*60*60+F26*60+G26)-(E$6*60*60+F$6*60+G$6))</f>
        <v>16200</v>
      </c>
      <c r="I26" s="32">
        <f>J26*60*60+K26*60</f>
        <v>16200</v>
      </c>
      <c r="J26" s="42">
        <f>ROUNDDOWN(H26/60/60, 0)</f>
        <v>4</v>
      </c>
      <c r="K26" s="43">
        <f>ROUNDDOWN((H26 - (J26*60*60))/60, 0)</f>
        <v>30</v>
      </c>
      <c r="L26" s="43">
        <f>H26-I26</f>
        <v>0</v>
      </c>
      <c r="M26" s="45"/>
      <c r="N26" s="48" t="e">
        <f>D26*$E$8</f>
        <v>#N/A</v>
      </c>
      <c r="O26" s="55" t="e">
        <f>((J26*60+K26)*60+L26)-N26</f>
        <v>#N/A</v>
      </c>
      <c r="P26" s="41" t="e">
        <f>Q26*60*60+R26*60</f>
        <v>#N/A</v>
      </c>
      <c r="Q26" s="42" t="e">
        <f>ROUNDDOWN(O26/60/60, 0)</f>
        <v>#N/A</v>
      </c>
      <c r="R26" s="43" t="e">
        <f>ROUNDDOWN((O26 - (Q26*60*60))/60, 0)</f>
        <v>#N/A</v>
      </c>
      <c r="S26" s="53" t="e">
        <f>O26-P26</f>
        <v>#N/A</v>
      </c>
      <c r="T26" s="54"/>
    </row>
    <row r="27" spans="1:20" x14ac:dyDescent="0.25">
      <c r="A27" s="21">
        <v>15</v>
      </c>
      <c r="B27" s="29" t="e">
        <f>LOOKUP(C27, Boats!$A$3:B$47,Boats!B$3:B$47)&amp;NSFLAG</f>
        <v>#N/A</v>
      </c>
      <c r="C27" s="56"/>
      <c r="D27" s="30" t="e">
        <f>IF(E$9="NSWL",LOOKUP(C27, Boats!$A$3:D$47,Boats!G$3:G$47),(IF(E$9="WL",LOOKUP(C27, Boats!$A$3:D$47,Boats!E$3:E$47),(IF(E$9="NSCR",LOOKUP(C27, Boats!$A$3:D$47,Boats!H$3:H$47))))))</f>
        <v>#N/A</v>
      </c>
      <c r="E27" s="49">
        <v>23</v>
      </c>
      <c r="F27" s="49">
        <v>0</v>
      </c>
      <c r="G27" s="49">
        <v>0</v>
      </c>
      <c r="H27" s="31">
        <f>((E27*60*60+F27*60+G27)-(E$6*60*60+F$6*60+G$6))</f>
        <v>16200</v>
      </c>
      <c r="I27" s="32">
        <f>J27*60*60+K27*60</f>
        <v>16200</v>
      </c>
      <c r="J27" s="42">
        <f>ROUNDDOWN(H27/60/60, 0)</f>
        <v>4</v>
      </c>
      <c r="K27" s="43">
        <f>ROUNDDOWN((H27 - (J27*60*60))/60, 0)</f>
        <v>30</v>
      </c>
      <c r="L27" s="43">
        <f>H27-I27</f>
        <v>0</v>
      </c>
      <c r="M27" s="45"/>
      <c r="N27" s="48" t="e">
        <f>D27*$E$8</f>
        <v>#N/A</v>
      </c>
      <c r="O27" s="55" t="e">
        <f>((J27*60+K27)*60+L27)-N27</f>
        <v>#N/A</v>
      </c>
      <c r="P27" s="41" t="e">
        <f>Q27*60*60+R27*60</f>
        <v>#N/A</v>
      </c>
      <c r="Q27" s="42" t="e">
        <f>ROUNDDOWN(O27/60/60, 0)</f>
        <v>#N/A</v>
      </c>
      <c r="R27" s="43" t="e">
        <f>ROUNDDOWN((O27 - (Q27*60*60))/60, 0)</f>
        <v>#N/A</v>
      </c>
      <c r="S27" s="53" t="e">
        <f>O27-P27</f>
        <v>#N/A</v>
      </c>
      <c r="T27" s="54"/>
    </row>
    <row r="28" spans="1:20" x14ac:dyDescent="0.25">
      <c r="A28" s="21">
        <v>16</v>
      </c>
      <c r="B28" s="29" t="e">
        <f>LOOKUP(C28, Boats!$A$3:B$47,Boats!B$3:B$47)&amp;NSFLAG</f>
        <v>#N/A</v>
      </c>
      <c r="C28" s="56"/>
      <c r="D28" s="30" t="e">
        <f>IF(E$9="NSWL",LOOKUP(C28, Boats!$A$3:D$47,Boats!G$3:G$47),(IF(E$9="WL",LOOKUP(C28, Boats!$A$3:D$47,Boats!E$3:E$47),(IF(E$9="NSCR",LOOKUP(C28, Boats!$A$3:D$47,Boats!H$3:H$47))))))</f>
        <v>#N/A</v>
      </c>
      <c r="E28" s="49">
        <v>23</v>
      </c>
      <c r="F28" s="49">
        <v>0</v>
      </c>
      <c r="G28" s="49">
        <v>0</v>
      </c>
      <c r="H28" s="31">
        <f>((E28*60*60+F28*60+G28)-(E$6*60*60+F$6*60+G$6))</f>
        <v>16200</v>
      </c>
      <c r="I28" s="32">
        <f>J28*60*60+K28*60</f>
        <v>16200</v>
      </c>
      <c r="J28" s="42">
        <f>ROUNDDOWN(H28/60/60, 0)</f>
        <v>4</v>
      </c>
      <c r="K28" s="43">
        <f>ROUNDDOWN((H28 - (J28*60*60))/60, 0)</f>
        <v>30</v>
      </c>
      <c r="L28" s="43">
        <f>H28-I28</f>
        <v>0</v>
      </c>
      <c r="M28" s="46"/>
      <c r="N28" s="48" t="e">
        <f>D28*$E$8</f>
        <v>#N/A</v>
      </c>
      <c r="O28" s="55" t="e">
        <f>((J28*60+K28)*60+L28)-N28</f>
        <v>#N/A</v>
      </c>
      <c r="P28" s="41" t="e">
        <f>Q28*60*60+R28*60</f>
        <v>#N/A</v>
      </c>
      <c r="Q28" s="42" t="e">
        <f>ROUNDDOWN(O28/60/60, 0)</f>
        <v>#N/A</v>
      </c>
      <c r="R28" s="43" t="e">
        <f>ROUNDDOWN((O28 - (Q28*60*60))/60, 0)</f>
        <v>#N/A</v>
      </c>
      <c r="S28" s="53" t="e">
        <f>O28-P28</f>
        <v>#N/A</v>
      </c>
      <c r="T28" s="54"/>
    </row>
  </sheetData>
  <sortState ref="B12:T28">
    <sortCondition ref="O12"/>
  </sortState>
  <mergeCells count="12">
    <mergeCell ref="E11:G11"/>
    <mergeCell ref="D4:F4"/>
    <mergeCell ref="D3:H3"/>
    <mergeCell ref="J10:L10"/>
    <mergeCell ref="J11:L11"/>
    <mergeCell ref="C7:D7"/>
    <mergeCell ref="C8:D8"/>
    <mergeCell ref="B6:D6"/>
    <mergeCell ref="E8:F8"/>
    <mergeCell ref="D5:T5"/>
    <mergeCell ref="O10:S10"/>
    <mergeCell ref="O11:S11"/>
  </mergeCells>
  <dataValidations count="7">
    <dataValidation type="list" allowBlank="1" showInputMessage="1" showErrorMessage="1" sqref="D3 C14:C28">
      <formula1>BoatName</formula1>
    </dataValidation>
    <dataValidation type="whole" allowBlank="1" showInputMessage="1" showErrorMessage="1" prompt="Seconds" sqref="G6 G13:G28">
      <formula1>0</formula1>
      <formula2>60</formula2>
    </dataValidation>
    <dataValidation type="whole" allowBlank="1" showInputMessage="1" showErrorMessage="1" prompt="Minutes" sqref="F6 F13:F28">
      <formula1>0</formula1>
      <formula2>60</formula2>
    </dataValidation>
    <dataValidation type="whole" allowBlank="1" showInputMessage="1" showErrorMessage="1" prompt="Hours must be in 24-hour Military format" sqref="E6 E13:E28">
      <formula1>0</formula1>
      <formula2>24</formula2>
    </dataValidation>
    <dataValidation type="list" showInputMessage="1" showErrorMessage="1" sqref="E7:G7 J7:M7">
      <formula1>RaceMark</formula1>
    </dataValidation>
    <dataValidation type="list" errorStyle="information" allowBlank="1" showInputMessage="1" showErrorMessage="1" sqref="C13">
      <formula1>BoatName</formula1>
    </dataValidation>
    <dataValidation type="list" allowBlank="1" showInputMessage="1" showErrorMessage="1" sqref="E9">
      <formula1>PHRFType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54" r:id="rId4" name="CommandButton1">
          <controlPr defaultSize="0" autoLine="0" autoPict="0" r:id="rId5">
            <anchor moveWithCells="1">
              <from>
                <xdr:col>21</xdr:col>
                <xdr:colOff>114300</xdr:colOff>
                <xdr:row>9</xdr:row>
                <xdr:rowOff>76200</xdr:rowOff>
              </from>
              <to>
                <xdr:col>24</xdr:col>
                <xdr:colOff>7620</xdr:colOff>
                <xdr:row>11</xdr:row>
                <xdr:rowOff>167640</xdr:rowOff>
              </to>
            </anchor>
          </controlPr>
        </control>
      </mc:Choice>
      <mc:Fallback>
        <control shapeId="2054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2:T28"/>
  <sheetViews>
    <sheetView topLeftCell="D1" workbookViewId="0">
      <selection activeCell="V14" sqref="V14"/>
    </sheetView>
  </sheetViews>
  <sheetFormatPr defaultColWidth="9.109375" defaultRowHeight="13.8" x14ac:dyDescent="0.25"/>
  <cols>
    <col min="1" max="1" width="3.5546875" style="21" customWidth="1"/>
    <col min="2" max="2" width="9.109375" style="21"/>
    <col min="3" max="3" width="22.33203125" style="21" customWidth="1"/>
    <col min="4" max="4" width="7.6640625" style="21" customWidth="1"/>
    <col min="5" max="7" width="4.6640625" style="21" customWidth="1"/>
    <col min="8" max="8" width="2" style="21" hidden="1" customWidth="1"/>
    <col min="9" max="9" width="1.88671875" style="21" hidden="1" customWidth="1"/>
    <col min="10" max="13" width="4.6640625" style="21" customWidth="1"/>
    <col min="14" max="15" width="9.109375" style="21"/>
    <col min="16" max="16" width="5.44140625" style="21" hidden="1" customWidth="1"/>
    <col min="17" max="19" width="5.44140625" style="21" customWidth="1"/>
    <col min="20" max="20" width="16.44140625" style="21" customWidth="1"/>
    <col min="21" max="21" width="3" style="21" customWidth="1"/>
    <col min="22" max="16384" width="9.109375" style="21"/>
  </cols>
  <sheetData>
    <row r="2" spans="1:20" ht="21" x14ac:dyDescent="0.5">
      <c r="A2" s="58" t="s">
        <v>128</v>
      </c>
      <c r="B2" s="58"/>
      <c r="C2" s="58"/>
      <c r="D2" s="57" t="str">
        <f>'Race NS'!D2</f>
        <v>Wednesday Night race - xx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7.399999999999999" x14ac:dyDescent="0.3">
      <c r="A3" s="58" t="s">
        <v>127</v>
      </c>
      <c r="B3" s="58"/>
      <c r="C3" s="58"/>
      <c r="D3" s="127">
        <f>'Race NS'!D3</f>
        <v>0</v>
      </c>
      <c r="E3" s="128"/>
      <c r="F3" s="128"/>
      <c r="G3" s="128"/>
      <c r="H3" s="128"/>
    </row>
    <row r="4" spans="1:20" ht="15.6" x14ac:dyDescent="0.3">
      <c r="B4" s="23" t="s">
        <v>129</v>
      </c>
      <c r="D4" s="125" t="str">
        <f>'Race NS'!D4</f>
        <v>xx/xx/xx</v>
      </c>
      <c r="E4" s="126"/>
      <c r="F4" s="126"/>
      <c r="G4" s="109"/>
      <c r="H4" s="109"/>
      <c r="I4" s="109"/>
    </row>
    <row r="5" spans="1:20" ht="15.6" x14ac:dyDescent="0.3">
      <c r="B5" s="37" t="s">
        <v>130</v>
      </c>
      <c r="D5" s="142" t="str">
        <f>'Race NS'!D5</f>
        <v xml:space="preserve"> 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7.399999999999999" x14ac:dyDescent="0.25">
      <c r="B6" s="149" t="s">
        <v>122</v>
      </c>
      <c r="C6" s="150"/>
      <c r="D6" s="151"/>
      <c r="E6" s="52">
        <v>18</v>
      </c>
      <c r="F6" s="52">
        <v>30</v>
      </c>
      <c r="G6" s="52">
        <v>0</v>
      </c>
    </row>
    <row r="7" spans="1:20" ht="16.2" thickBot="1" x14ac:dyDescent="0.35">
      <c r="B7" s="38"/>
      <c r="C7" s="152" t="s">
        <v>120</v>
      </c>
      <c r="D7" s="153"/>
      <c r="E7" s="101" t="s">
        <v>20</v>
      </c>
      <c r="F7" s="101"/>
      <c r="G7" s="51"/>
      <c r="H7" s="51"/>
      <c r="I7" s="51"/>
      <c r="J7" s="51"/>
      <c r="K7" s="51"/>
      <c r="L7" s="51"/>
      <c r="M7" s="51"/>
      <c r="O7" s="22" t="s">
        <v>124</v>
      </c>
    </row>
    <row r="8" spans="1:20" ht="16.8" thickTop="1" thickBot="1" x14ac:dyDescent="0.3">
      <c r="C8" s="155" t="s">
        <v>121</v>
      </c>
      <c r="D8" s="156"/>
      <c r="E8" s="157">
        <f>IF(ISBLANK(F7),'Race NS'!$E$8, VLOOKUP( E7,Course!$A$23:$T$41, LOOKUP(F7,Course!$A$2:$A$19,Course!$B$2:$B$19),FALSE))+IF(ISBLANK(G7), 0, VLOOKUP(F7,Course!$A$23:$T$41, LOOKUP(G7,Course!$A$2:$A$19,Course!$B$2:$B$19),FALSE))+IF(ISBLANK(J7), 0, VLOOKUP(G7,Course!$A$23:$T$41, LOOKUP(J7,Course!$A$2:$A$19,Course!$B$2:$B$19),FALSE))+IF(ISBLANK(K7), 0, VLOOKUP(J7,Course!$A$23:$T$41, LOOKUP(K7,Course!$A$2:$A$19,Course!$B$2:$B$19),FALSE))+IF(ISBLANK(L7), 0, VLOOKUP(K7,Course!$A$23:$T$41, LOOKUP(L7,Course!$A$2:$A$19,Course!$B$2:$B$19),FALSE))+IF(ISBLANK(M7), 0, VLOOKUP(L7,Course!$A$23:$T$41, LOOKUP(M7,Course!$A$2:$A$19,Course!$B$2:$B$19),FALSE))</f>
        <v>0</v>
      </c>
      <c r="F8" s="158"/>
    </row>
    <row r="9" spans="1:20" ht="16.8" thickTop="1" thickBot="1" x14ac:dyDescent="0.3">
      <c r="C9" s="99" t="s">
        <v>220</v>
      </c>
      <c r="D9" s="100"/>
      <c r="E9" s="102" t="s">
        <v>221</v>
      </c>
      <c r="F9" s="95"/>
    </row>
    <row r="10" spans="1:20" x14ac:dyDescent="0.25">
      <c r="B10" s="8"/>
      <c r="C10" s="96"/>
      <c r="D10" s="97"/>
      <c r="E10" s="98"/>
      <c r="F10" s="35"/>
      <c r="G10" s="36"/>
      <c r="H10" s="11"/>
      <c r="I10" s="11"/>
      <c r="J10" s="129" t="s">
        <v>24</v>
      </c>
      <c r="K10" s="159"/>
      <c r="L10" s="160"/>
      <c r="M10" s="39"/>
      <c r="N10" s="111" t="s">
        <v>25</v>
      </c>
      <c r="O10" s="129" t="s">
        <v>26</v>
      </c>
      <c r="P10" s="159"/>
      <c r="Q10" s="159"/>
      <c r="R10" s="159"/>
      <c r="S10" s="160"/>
      <c r="T10" s="10"/>
    </row>
    <row r="11" spans="1:20" ht="14.4" x14ac:dyDescent="0.3">
      <c r="B11" s="13" t="s">
        <v>27</v>
      </c>
      <c r="C11" s="14" t="s">
        <v>28</v>
      </c>
      <c r="D11" s="15" t="s">
        <v>25</v>
      </c>
      <c r="E11" s="154" t="s">
        <v>29</v>
      </c>
      <c r="F11" s="154"/>
      <c r="G11" s="154"/>
      <c r="H11" s="33"/>
      <c r="I11" s="112"/>
      <c r="J11" s="132" t="s">
        <v>30</v>
      </c>
      <c r="K11" s="132"/>
      <c r="L11" s="132"/>
      <c r="N11" s="110" t="s">
        <v>31</v>
      </c>
      <c r="O11" s="146" t="s">
        <v>32</v>
      </c>
      <c r="P11" s="147"/>
      <c r="Q11" s="147"/>
      <c r="R11" s="147"/>
      <c r="S11" s="148"/>
      <c r="T11" s="110" t="s">
        <v>33</v>
      </c>
    </row>
    <row r="12" spans="1:20" ht="14.4" thickBot="1" x14ac:dyDescent="0.3">
      <c r="B12" s="18" t="s">
        <v>34</v>
      </c>
      <c r="C12" s="14" t="s">
        <v>35</v>
      </c>
      <c r="D12" s="19" t="s">
        <v>36</v>
      </c>
      <c r="E12" s="20" t="s">
        <v>37</v>
      </c>
      <c r="F12" s="20" t="s">
        <v>38</v>
      </c>
      <c r="G12" s="20" t="s">
        <v>39</v>
      </c>
      <c r="H12" s="20"/>
      <c r="I12" s="20"/>
      <c r="J12" s="20" t="s">
        <v>37</v>
      </c>
      <c r="K12" s="20" t="s">
        <v>38</v>
      </c>
      <c r="L12" s="47" t="s">
        <v>39</v>
      </c>
      <c r="N12" s="47" t="s">
        <v>40</v>
      </c>
      <c r="O12" s="20" t="s">
        <v>41</v>
      </c>
      <c r="P12" s="20"/>
      <c r="Q12" s="20" t="s">
        <v>37</v>
      </c>
      <c r="R12" s="20" t="s">
        <v>38</v>
      </c>
      <c r="S12" s="20" t="s">
        <v>39</v>
      </c>
      <c r="T12" s="20" t="s">
        <v>42</v>
      </c>
    </row>
    <row r="13" spans="1:20" ht="14.4" thickTop="1" x14ac:dyDescent="0.25">
      <c r="A13" s="21">
        <v>1</v>
      </c>
      <c r="B13" s="29" t="e">
        <f>LOOKUP(C13, Boats!$A$3:B$47,Boats!B$3:B$47)</f>
        <v>#N/A</v>
      </c>
      <c r="C13" s="56"/>
      <c r="D13" s="30" t="e">
        <f>IF(E$9="NS",LOOKUP(C13, Boats!$A$3:D$47,Boats!H$3:H$47),(IF(E$9="WL",LOOKUP(C13, Boats!$A$3:D$47,Boats!E$3:E$47),(IF(E$9="CR",LOOKUP(C13, Boats!$A$3:D$47,Boats!F$3:F$47))))))</f>
        <v>#N/A</v>
      </c>
      <c r="E13" s="49">
        <v>23</v>
      </c>
      <c r="F13" s="49">
        <v>0</v>
      </c>
      <c r="G13" s="49">
        <v>0</v>
      </c>
      <c r="H13" s="40">
        <f>((E13*60*60+F13*60+G13)-(E$6*60*60+F$6*60+G$6))</f>
        <v>16200</v>
      </c>
      <c r="I13" s="41">
        <f>J13*60*60+K13*60</f>
        <v>16200</v>
      </c>
      <c r="J13" s="42">
        <f>ROUNDDOWN(H13/60/60, 0)</f>
        <v>4</v>
      </c>
      <c r="K13" s="43">
        <f>ROUNDDOWN((H13 - (J13*60*60))/60, 0)</f>
        <v>30</v>
      </c>
      <c r="L13" s="48">
        <f>H13-I13</f>
        <v>0</v>
      </c>
      <c r="M13" s="44"/>
      <c r="N13" s="48" t="e">
        <f>D13*$E$8</f>
        <v>#N/A</v>
      </c>
      <c r="O13" s="55" t="e">
        <f>((J13*60+K13)*60+L13)-N13</f>
        <v>#N/A</v>
      </c>
      <c r="P13" s="41" t="e">
        <f>Q13*60*60+R13*60</f>
        <v>#N/A</v>
      </c>
      <c r="Q13" s="42" t="e">
        <f>ROUNDDOWN(O13/60/60, 0)</f>
        <v>#N/A</v>
      </c>
      <c r="R13" s="43" t="e">
        <f>ROUNDDOWN((O13 - (Q13*60*60))/60, 0)</f>
        <v>#N/A</v>
      </c>
      <c r="S13" s="53" t="e">
        <f>O13-P13</f>
        <v>#N/A</v>
      </c>
      <c r="T13" s="54"/>
    </row>
    <row r="14" spans="1:20" x14ac:dyDescent="0.25">
      <c r="A14" s="21">
        <v>2</v>
      </c>
      <c r="B14" s="29" t="e">
        <f>LOOKUP(C14, Boats!$A$3:B$47,Boats!B$3:B$47)</f>
        <v>#N/A</v>
      </c>
      <c r="C14" s="56"/>
      <c r="D14" s="30" t="e">
        <f>IF(E$9="NS",LOOKUP(C14, Boats!$A$3:D$47,Boats!H$3:H$47),(IF(E$9="WL",LOOKUP(C14, Boats!$A$3:D$47,Boats!E$3:E$47),(IF(E$9="CR",LOOKUP(C14, Boats!$A$3:D$47,Boats!F$3:F$47))))))</f>
        <v>#N/A</v>
      </c>
      <c r="E14" s="49">
        <v>23</v>
      </c>
      <c r="F14" s="49">
        <v>0</v>
      </c>
      <c r="G14" s="49">
        <v>0</v>
      </c>
      <c r="H14" s="40">
        <f>((E14*60*60+F14*60+G14)-(E$6*60*60+F$6*60+G$6))</f>
        <v>16200</v>
      </c>
      <c r="I14" s="41">
        <f>J14*60*60+K14*60</f>
        <v>16200</v>
      </c>
      <c r="J14" s="42">
        <f>ROUNDDOWN(H14/60/60, 0)</f>
        <v>4</v>
      </c>
      <c r="K14" s="43">
        <f>ROUNDDOWN((H14 - (J14*60*60))/60, 0)</f>
        <v>30</v>
      </c>
      <c r="L14" s="43">
        <f>H14-I14</f>
        <v>0</v>
      </c>
      <c r="M14" s="45"/>
      <c r="N14" s="48" t="e">
        <f>D14*$E$8</f>
        <v>#N/A</v>
      </c>
      <c r="O14" s="55" t="e">
        <f>((J14*60+K14)*60+L14)-N14</f>
        <v>#N/A</v>
      </c>
      <c r="P14" s="41" t="e">
        <f>Q14*60*60+R14*60</f>
        <v>#N/A</v>
      </c>
      <c r="Q14" s="42" t="e">
        <f>ROUNDDOWN(O14/60/60, 0)</f>
        <v>#N/A</v>
      </c>
      <c r="R14" s="43" t="e">
        <f>ROUNDDOWN((O14 - (Q14*60*60))/60, 0)</f>
        <v>#N/A</v>
      </c>
      <c r="S14" s="53" t="e">
        <f>O14-P14</f>
        <v>#N/A</v>
      </c>
      <c r="T14" s="54"/>
    </row>
    <row r="15" spans="1:20" x14ac:dyDescent="0.25">
      <c r="A15" s="21">
        <v>3</v>
      </c>
      <c r="B15" s="29" t="e">
        <f>LOOKUP(C15, Boats!$A$3:B$47,Boats!B$3:B$47)</f>
        <v>#N/A</v>
      </c>
      <c r="C15" s="56"/>
      <c r="D15" s="30" t="e">
        <f>IF(E$9="NS",LOOKUP(C15, Boats!$A$3:D$47,Boats!H$3:H$47),(IF(E$9="WL",LOOKUP(C15, Boats!$A$3:D$47,Boats!E$3:E$47),(IF(E$9="CR",LOOKUP(C15, Boats!$A$3:D$47,Boats!F$3:F$47))))))</f>
        <v>#N/A</v>
      </c>
      <c r="E15" s="49">
        <v>23</v>
      </c>
      <c r="F15" s="49">
        <v>0</v>
      </c>
      <c r="G15" s="49">
        <v>0</v>
      </c>
      <c r="H15" s="40">
        <f>((E15*60*60+F15*60+G15)-(E$6*60*60+F$6*60+G$6))</f>
        <v>16200</v>
      </c>
      <c r="I15" s="41">
        <f>J15*60*60+K15*60</f>
        <v>16200</v>
      </c>
      <c r="J15" s="42">
        <f>ROUNDDOWN(H15/60/60, 0)</f>
        <v>4</v>
      </c>
      <c r="K15" s="43">
        <f>ROUNDDOWN((H15 - (J15*60*60))/60, 0)</f>
        <v>30</v>
      </c>
      <c r="L15" s="43">
        <f>H15-I15</f>
        <v>0</v>
      </c>
      <c r="M15" s="46"/>
      <c r="N15" s="48" t="e">
        <f>D15*$E$8</f>
        <v>#N/A</v>
      </c>
      <c r="O15" s="55" t="e">
        <f>((J15*60+K15)*60+L15)-N15</f>
        <v>#N/A</v>
      </c>
      <c r="P15" s="41" t="e">
        <f>Q15*60*60+R15*60</f>
        <v>#N/A</v>
      </c>
      <c r="Q15" s="42" t="e">
        <f>ROUNDDOWN(O15/60/60, 0)</f>
        <v>#N/A</v>
      </c>
      <c r="R15" s="43" t="e">
        <f>ROUNDDOWN((O15 - (Q15*60*60))/60, 0)</f>
        <v>#N/A</v>
      </c>
      <c r="S15" s="53" t="e">
        <f>O15-P15</f>
        <v>#N/A</v>
      </c>
      <c r="T15" s="54"/>
    </row>
    <row r="16" spans="1:20" x14ac:dyDescent="0.25">
      <c r="A16" s="21">
        <v>4</v>
      </c>
      <c r="B16" s="29" t="e">
        <f>LOOKUP(C16, Boats!$A$3:B$47,Boats!B$3:B$47)</f>
        <v>#N/A</v>
      </c>
      <c r="C16" s="56"/>
      <c r="D16" s="30" t="e">
        <f>IF(E$9="NS",LOOKUP(C16, Boats!$A$3:D$47,Boats!H$3:H$47),(IF(E$9="WL",LOOKUP(C16, Boats!$A$3:D$47,Boats!E$3:E$47),(IF(E$9="CR",LOOKUP(C16, Boats!$A$3:D$47,Boats!F$3:F$47))))))</f>
        <v>#N/A</v>
      </c>
      <c r="E16" s="49">
        <v>23</v>
      </c>
      <c r="F16" s="49">
        <v>0</v>
      </c>
      <c r="G16" s="49">
        <v>0</v>
      </c>
      <c r="H16" s="40">
        <f>((E16*60*60+F16*60+G16)-(E$6*60*60+F$6*60+G$6))</f>
        <v>16200</v>
      </c>
      <c r="I16" s="41">
        <f>J16*60*60+K16*60</f>
        <v>16200</v>
      </c>
      <c r="J16" s="42">
        <f>ROUNDDOWN(H16/60/60, 0)</f>
        <v>4</v>
      </c>
      <c r="K16" s="43">
        <f>ROUNDDOWN((H16 - (J16*60*60))/60, 0)</f>
        <v>30</v>
      </c>
      <c r="L16" s="43">
        <f>H16-I16</f>
        <v>0</v>
      </c>
      <c r="M16" s="45"/>
      <c r="N16" s="48" t="e">
        <f>D16*$E$8</f>
        <v>#N/A</v>
      </c>
      <c r="O16" s="55" t="e">
        <f>((J16*60+K16)*60+L16)-N16</f>
        <v>#N/A</v>
      </c>
      <c r="P16" s="41" t="e">
        <f>Q16*60*60+R16*60</f>
        <v>#N/A</v>
      </c>
      <c r="Q16" s="42" t="e">
        <f>ROUNDDOWN(O16/60/60, 0)</f>
        <v>#N/A</v>
      </c>
      <c r="R16" s="43" t="e">
        <f>ROUNDDOWN((O16 - (Q16*60*60))/60, 0)</f>
        <v>#N/A</v>
      </c>
      <c r="S16" s="53" t="e">
        <f>O16-P16</f>
        <v>#N/A</v>
      </c>
      <c r="T16" s="54"/>
    </row>
    <row r="17" spans="1:20" x14ac:dyDescent="0.25">
      <c r="A17" s="21">
        <v>5</v>
      </c>
      <c r="B17" s="29" t="e">
        <f>LOOKUP(C17, Boats!$A$3:B$47,Boats!B$3:B$47)</f>
        <v>#N/A</v>
      </c>
      <c r="C17" s="56"/>
      <c r="D17" s="30" t="e">
        <f>IF(E$9="NS",LOOKUP(C17, Boats!$A$3:D$47,Boats!H$3:H$47),(IF(E$9="WL",LOOKUP(C17, Boats!$A$3:D$47,Boats!E$3:E$47),(IF(E$9="CR",LOOKUP(C17, Boats!$A$3:D$47,Boats!F$3:F$47))))))</f>
        <v>#N/A</v>
      </c>
      <c r="E17" s="49">
        <v>23</v>
      </c>
      <c r="F17" s="49">
        <v>0</v>
      </c>
      <c r="G17" s="49">
        <v>0</v>
      </c>
      <c r="H17" s="40">
        <f>((E17*60*60+F17*60+G17)-(E$6*60*60+F$6*60+G$6))</f>
        <v>16200</v>
      </c>
      <c r="I17" s="41">
        <f>J17*60*60+K17*60</f>
        <v>16200</v>
      </c>
      <c r="J17" s="42">
        <f>ROUNDDOWN(H17/60/60, 0)</f>
        <v>4</v>
      </c>
      <c r="K17" s="43">
        <f>ROUNDDOWN((H17 - (J17*60*60))/60, 0)</f>
        <v>30</v>
      </c>
      <c r="L17" s="43">
        <f>H17-I17</f>
        <v>0</v>
      </c>
      <c r="M17" s="45"/>
      <c r="N17" s="48" t="e">
        <f>D17*$E$8</f>
        <v>#N/A</v>
      </c>
      <c r="O17" s="55" t="e">
        <f>((J17*60+K17)*60+L17)-N17</f>
        <v>#N/A</v>
      </c>
      <c r="P17" s="41" t="e">
        <f>Q17*60*60+R17*60</f>
        <v>#N/A</v>
      </c>
      <c r="Q17" s="42" t="e">
        <f>ROUNDDOWN(O17/60/60, 0)</f>
        <v>#N/A</v>
      </c>
      <c r="R17" s="43" t="e">
        <f>ROUNDDOWN((O17 - (Q17*60*60))/60, 0)</f>
        <v>#N/A</v>
      </c>
      <c r="S17" s="53" t="e">
        <f>O17-P17</f>
        <v>#N/A</v>
      </c>
      <c r="T17" s="54"/>
    </row>
    <row r="18" spans="1:20" x14ac:dyDescent="0.25">
      <c r="A18" s="21">
        <v>6</v>
      </c>
      <c r="B18" s="29" t="e">
        <f>LOOKUP(C18, Boats!$A$3:B$47,Boats!B$3:B$47)</f>
        <v>#N/A</v>
      </c>
      <c r="C18" s="56"/>
      <c r="D18" s="30" t="e">
        <f>IF(E$9="NS",LOOKUP(C18, Boats!$A$3:D$47,Boats!H$3:H$47),(IF(E$9="WL",LOOKUP(C18, Boats!$A$3:D$47,Boats!E$3:E$47),(IF(E$9="CR",LOOKUP(C18, Boats!$A$3:D$47,Boats!F$3:F$47))))))</f>
        <v>#N/A</v>
      </c>
      <c r="E18" s="49">
        <v>23</v>
      </c>
      <c r="F18" s="49">
        <v>0</v>
      </c>
      <c r="G18" s="49">
        <v>0</v>
      </c>
      <c r="H18" s="40">
        <f>((E18*60*60+F18*60+G18)-(E$6*60*60+F$6*60+G$6))</f>
        <v>16200</v>
      </c>
      <c r="I18" s="41">
        <f>J18*60*60+K18*60</f>
        <v>16200</v>
      </c>
      <c r="J18" s="42">
        <f>ROUNDDOWN(H18/60/60, 0)</f>
        <v>4</v>
      </c>
      <c r="K18" s="43">
        <f>ROUNDDOWN((H18 - (J18*60*60))/60, 0)</f>
        <v>30</v>
      </c>
      <c r="L18" s="43">
        <f>H18-I18</f>
        <v>0</v>
      </c>
      <c r="M18" s="45"/>
      <c r="N18" s="48" t="e">
        <f>D18*$E$8</f>
        <v>#N/A</v>
      </c>
      <c r="O18" s="55" t="e">
        <f>((J18*60+K18)*60+L18)-N18</f>
        <v>#N/A</v>
      </c>
      <c r="P18" s="41" t="e">
        <f>Q18*60*60+R18*60</f>
        <v>#N/A</v>
      </c>
      <c r="Q18" s="42" t="e">
        <f>ROUNDDOWN(O18/60/60, 0)</f>
        <v>#N/A</v>
      </c>
      <c r="R18" s="43" t="e">
        <f>ROUNDDOWN((O18 - (Q18*60*60))/60, 0)</f>
        <v>#N/A</v>
      </c>
      <c r="S18" s="53" t="e">
        <f>O18-P18</f>
        <v>#N/A</v>
      </c>
      <c r="T18" s="54"/>
    </row>
    <row r="19" spans="1:20" x14ac:dyDescent="0.25">
      <c r="A19" s="21">
        <v>7</v>
      </c>
      <c r="B19" s="29" t="e">
        <f>LOOKUP(C19, Boats!$A$3:B$47,Boats!B$3:B$47)</f>
        <v>#N/A</v>
      </c>
      <c r="C19" s="56"/>
      <c r="D19" s="30" t="e">
        <f>IF(E$9="NS",LOOKUP(C19, Boats!$A$3:D$47,Boats!H$3:H$47),(IF(E$9="WL",LOOKUP(C19, Boats!$A$3:D$47,Boats!E$3:E$47),(IF(E$9="CR",LOOKUP(C19, Boats!$A$3:D$47,Boats!F$3:F$47))))))</f>
        <v>#N/A</v>
      </c>
      <c r="E19" s="49">
        <v>23</v>
      </c>
      <c r="F19" s="49">
        <v>0</v>
      </c>
      <c r="G19" s="49">
        <v>0</v>
      </c>
      <c r="H19" s="40">
        <f>((E19*60*60+F19*60+G19)-(E$6*60*60+F$6*60+G$6))</f>
        <v>16200</v>
      </c>
      <c r="I19" s="41">
        <f>J19*60*60+K19*60</f>
        <v>16200</v>
      </c>
      <c r="J19" s="42">
        <f>ROUNDDOWN(H19/60/60, 0)</f>
        <v>4</v>
      </c>
      <c r="K19" s="43">
        <f>ROUNDDOWN((H19 - (J19*60*60))/60, 0)</f>
        <v>30</v>
      </c>
      <c r="L19" s="43">
        <f>H19-I19</f>
        <v>0</v>
      </c>
      <c r="M19" s="46"/>
      <c r="N19" s="48" t="e">
        <f>D19*$E$8</f>
        <v>#N/A</v>
      </c>
      <c r="O19" s="55" t="e">
        <f>((J19*60+K19)*60+L19)-N19</f>
        <v>#N/A</v>
      </c>
      <c r="P19" s="41" t="e">
        <f>Q19*60*60+R19*60</f>
        <v>#N/A</v>
      </c>
      <c r="Q19" s="42" t="e">
        <f>ROUNDDOWN(O19/60/60, 0)</f>
        <v>#N/A</v>
      </c>
      <c r="R19" s="43" t="e">
        <f>ROUNDDOWN((O19 - (Q19*60*60))/60, 0)</f>
        <v>#N/A</v>
      </c>
      <c r="S19" s="53" t="e">
        <f>O19-P19</f>
        <v>#N/A</v>
      </c>
      <c r="T19" s="54"/>
    </row>
    <row r="20" spans="1:20" x14ac:dyDescent="0.25">
      <c r="A20" s="21">
        <v>8</v>
      </c>
      <c r="B20" s="29" t="e">
        <f>LOOKUP(C20, Boats!$A$3:B$47,Boats!B$3:B$47)</f>
        <v>#N/A</v>
      </c>
      <c r="C20" s="56"/>
      <c r="D20" s="30" t="e">
        <f>IF(E$9="NS",LOOKUP(C20, Boats!$A$3:D$47,Boats!H$3:H$47),(IF(E$9="WL",LOOKUP(C20, Boats!$A$3:D$47,Boats!E$3:E$47),(IF(E$9="CR",LOOKUP(C20, Boats!$A$3:D$47,Boats!F$3:F$47))))))</f>
        <v>#N/A</v>
      </c>
      <c r="E20" s="49">
        <v>23</v>
      </c>
      <c r="F20" s="49">
        <v>0</v>
      </c>
      <c r="G20" s="49">
        <v>0</v>
      </c>
      <c r="H20" s="40">
        <f>((E20*60*60+F20*60+G20)-(E$6*60*60+F$6*60+G$6))</f>
        <v>16200</v>
      </c>
      <c r="I20" s="41">
        <f>J20*60*60+K20*60</f>
        <v>16200</v>
      </c>
      <c r="J20" s="42">
        <f>ROUNDDOWN(H20/60/60, 0)</f>
        <v>4</v>
      </c>
      <c r="K20" s="43">
        <f>ROUNDDOWN((H20 - (J20*60*60))/60, 0)</f>
        <v>30</v>
      </c>
      <c r="L20" s="43">
        <f>H20-I20</f>
        <v>0</v>
      </c>
      <c r="M20" s="46"/>
      <c r="N20" s="48" t="e">
        <f>D20*$E$8</f>
        <v>#N/A</v>
      </c>
      <c r="O20" s="55" t="e">
        <f>((J20*60+K20)*60+L20)-N20</f>
        <v>#N/A</v>
      </c>
      <c r="P20" s="41" t="e">
        <f>Q20*60*60+R20*60</f>
        <v>#N/A</v>
      </c>
      <c r="Q20" s="42" t="e">
        <f>ROUNDDOWN(O20/60/60, 0)</f>
        <v>#N/A</v>
      </c>
      <c r="R20" s="43" t="e">
        <f>ROUNDDOWN((O20 - (Q20*60*60))/60, 0)</f>
        <v>#N/A</v>
      </c>
      <c r="S20" s="53" t="e">
        <f>O20-P20</f>
        <v>#N/A</v>
      </c>
      <c r="T20" s="54"/>
    </row>
    <row r="21" spans="1:20" x14ac:dyDescent="0.25">
      <c r="A21" s="21">
        <v>9</v>
      </c>
      <c r="B21" s="29" t="e">
        <f>LOOKUP(C21, Boats!$A$3:B$47,Boats!B$3:B$47)</f>
        <v>#N/A</v>
      </c>
      <c r="C21" s="56"/>
      <c r="D21" s="30" t="e">
        <f>IF(E$9="NS",LOOKUP(C21, Boats!$A$3:D$47,Boats!H$3:H$47),(IF(E$9="WL",LOOKUP(C21, Boats!$A$3:D$47,Boats!E$3:E$47),(IF(E$9="CR",LOOKUP(C21, Boats!$A$3:D$47,Boats!F$3:F$47))))))</f>
        <v>#N/A</v>
      </c>
      <c r="E21" s="49">
        <v>23</v>
      </c>
      <c r="F21" s="49">
        <v>0</v>
      </c>
      <c r="G21" s="49">
        <v>0</v>
      </c>
      <c r="H21" s="40">
        <f>((E21*60*60+F21*60+G21)-(E$6*60*60+F$6*60+G$6))</f>
        <v>16200</v>
      </c>
      <c r="I21" s="41">
        <f>J21*60*60+K21*60</f>
        <v>16200</v>
      </c>
      <c r="J21" s="42">
        <f>ROUNDDOWN(H21/60/60, 0)</f>
        <v>4</v>
      </c>
      <c r="K21" s="43">
        <f>ROUNDDOWN((H21 - (J21*60*60))/60, 0)</f>
        <v>30</v>
      </c>
      <c r="L21" s="43">
        <f>H21-I21</f>
        <v>0</v>
      </c>
      <c r="M21" s="46"/>
      <c r="N21" s="48" t="e">
        <f>D21*$E$8</f>
        <v>#N/A</v>
      </c>
      <c r="O21" s="55" t="e">
        <f>((J21*60+K21)*60+L21)-N21</f>
        <v>#N/A</v>
      </c>
      <c r="P21" s="41" t="e">
        <f>Q21*60*60+R21*60</f>
        <v>#N/A</v>
      </c>
      <c r="Q21" s="42" t="e">
        <f>ROUNDDOWN(O21/60/60, 0)</f>
        <v>#N/A</v>
      </c>
      <c r="R21" s="43" t="e">
        <f>ROUNDDOWN((O21 - (Q21*60*60))/60, 0)</f>
        <v>#N/A</v>
      </c>
      <c r="S21" s="53" t="e">
        <f>O21-P21</f>
        <v>#N/A</v>
      </c>
      <c r="T21" s="54"/>
    </row>
    <row r="22" spans="1:20" x14ac:dyDescent="0.25">
      <c r="A22" s="21">
        <v>10</v>
      </c>
      <c r="B22" s="29" t="e">
        <f>LOOKUP(C22, Boats!$A$3:B$47,Boats!B$3:B$47)</f>
        <v>#N/A</v>
      </c>
      <c r="C22" s="56"/>
      <c r="D22" s="30" t="e">
        <f>IF(E$9="NS",LOOKUP(C22, Boats!$A$3:D$47,Boats!H$3:H$47),(IF(E$9="WL",LOOKUP(C22, Boats!$A$3:D$47,Boats!E$3:E$47),(IF(E$9="CR",LOOKUP(C22, Boats!$A$3:D$47,Boats!F$3:F$47))))))</f>
        <v>#N/A</v>
      </c>
      <c r="E22" s="49">
        <v>23</v>
      </c>
      <c r="F22" s="49">
        <v>0</v>
      </c>
      <c r="G22" s="49">
        <v>0</v>
      </c>
      <c r="H22" s="40">
        <f>((E22*60*60+F22*60+G22)-(E$6*60*60+F$6*60+G$6))</f>
        <v>16200</v>
      </c>
      <c r="I22" s="41">
        <f>J22*60*60+K22*60</f>
        <v>16200</v>
      </c>
      <c r="J22" s="42">
        <f>ROUNDDOWN(H22/60/60, 0)</f>
        <v>4</v>
      </c>
      <c r="K22" s="43">
        <f>ROUNDDOWN((H22 - (J22*60*60))/60, 0)</f>
        <v>30</v>
      </c>
      <c r="L22" s="43">
        <f>H22-I22</f>
        <v>0</v>
      </c>
      <c r="M22" s="45"/>
      <c r="N22" s="48" t="e">
        <f>D22*$E$8</f>
        <v>#N/A</v>
      </c>
      <c r="O22" s="55" t="e">
        <f>((J22*60+K22)*60+L22)-N22</f>
        <v>#N/A</v>
      </c>
      <c r="P22" s="41" t="e">
        <f>Q22*60*60+R22*60</f>
        <v>#N/A</v>
      </c>
      <c r="Q22" s="42" t="e">
        <f>ROUNDDOWN(O22/60/60, 0)</f>
        <v>#N/A</v>
      </c>
      <c r="R22" s="43" t="e">
        <f>ROUNDDOWN((O22 - (Q22*60*60))/60, 0)</f>
        <v>#N/A</v>
      </c>
      <c r="S22" s="53" t="e">
        <f>O22-P22</f>
        <v>#N/A</v>
      </c>
      <c r="T22" s="54"/>
    </row>
    <row r="23" spans="1:20" x14ac:dyDescent="0.25">
      <c r="A23" s="21">
        <v>11</v>
      </c>
      <c r="B23" s="29" t="e">
        <f>LOOKUP(C23, Boats!$A$3:B$47,Boats!B$3:B$47)</f>
        <v>#N/A</v>
      </c>
      <c r="C23" s="56"/>
      <c r="D23" s="30" t="e">
        <f>IF(E$9="NS",LOOKUP(C23, Boats!$A$3:D$47,Boats!H$3:H$47),(IF(E$9="WL",LOOKUP(C23, Boats!$A$3:D$47,Boats!E$3:E$47),(IF(E$9="CR",LOOKUP(C23, Boats!$A$3:D$47,Boats!F$3:F$47))))))</f>
        <v>#N/A</v>
      </c>
      <c r="E23" s="49">
        <v>23</v>
      </c>
      <c r="F23" s="49">
        <v>0</v>
      </c>
      <c r="G23" s="49">
        <v>0</v>
      </c>
      <c r="H23" s="40">
        <f>((E23*60*60+F23*60+G23)-(E$6*60*60+F$6*60+G$6))</f>
        <v>16200</v>
      </c>
      <c r="I23" s="41">
        <f>J23*60*60+K23*60</f>
        <v>16200</v>
      </c>
      <c r="J23" s="42">
        <f>ROUNDDOWN(H23/60/60, 0)</f>
        <v>4</v>
      </c>
      <c r="K23" s="43">
        <f>ROUNDDOWN((H23 - (J23*60*60))/60, 0)</f>
        <v>30</v>
      </c>
      <c r="L23" s="43">
        <f>H23-I23</f>
        <v>0</v>
      </c>
      <c r="M23" s="45"/>
      <c r="N23" s="48" t="e">
        <f>D23*$E$8</f>
        <v>#N/A</v>
      </c>
      <c r="O23" s="55" t="e">
        <f>((J23*60+K23)*60+L23)-N23</f>
        <v>#N/A</v>
      </c>
      <c r="P23" s="41" t="e">
        <f>Q23*60*60+R23*60</f>
        <v>#N/A</v>
      </c>
      <c r="Q23" s="42" t="e">
        <f>ROUNDDOWN(O23/60/60, 0)</f>
        <v>#N/A</v>
      </c>
      <c r="R23" s="43" t="e">
        <f>ROUNDDOWN((O23 - (Q23*60*60))/60, 0)</f>
        <v>#N/A</v>
      </c>
      <c r="S23" s="53" t="e">
        <f>O23-P23</f>
        <v>#N/A</v>
      </c>
      <c r="T23" s="54"/>
    </row>
    <row r="24" spans="1:20" x14ac:dyDescent="0.25">
      <c r="A24" s="21">
        <v>12</v>
      </c>
      <c r="B24" s="29" t="e">
        <f>LOOKUP(C24, Boats!$A$3:B$47,Boats!B$3:B$47)</f>
        <v>#N/A</v>
      </c>
      <c r="C24" s="56"/>
      <c r="D24" s="30" t="e">
        <f>IF(E$9="NS",LOOKUP(C24, Boats!$A$3:D$47,Boats!H$3:H$47),(IF(E$9="WL",LOOKUP(C24, Boats!$A$3:D$47,Boats!E$3:E$47),(IF(E$9="CR",LOOKUP(C24, Boats!$A$3:D$47,Boats!F$3:F$47))))))</f>
        <v>#N/A</v>
      </c>
      <c r="E24" s="49">
        <v>23</v>
      </c>
      <c r="F24" s="49">
        <v>0</v>
      </c>
      <c r="G24" s="49">
        <v>0</v>
      </c>
      <c r="H24" s="40">
        <f>((E24*60*60+F24*60+G24)-(E$6*60*60+F$6*60+G$6))</f>
        <v>16200</v>
      </c>
      <c r="I24" s="41">
        <f>J24*60*60+K24*60</f>
        <v>16200</v>
      </c>
      <c r="J24" s="42">
        <f>ROUNDDOWN(H24/60/60, 0)</f>
        <v>4</v>
      </c>
      <c r="K24" s="43">
        <f>ROUNDDOWN((H24 - (J24*60*60))/60, 0)</f>
        <v>30</v>
      </c>
      <c r="L24" s="43">
        <f>H24-I24</f>
        <v>0</v>
      </c>
      <c r="M24" s="45"/>
      <c r="N24" s="48" t="e">
        <f>D24*$E$8</f>
        <v>#N/A</v>
      </c>
      <c r="O24" s="55" t="e">
        <f>((J24*60+K24)*60+L24)-N24</f>
        <v>#N/A</v>
      </c>
      <c r="P24" s="41" t="e">
        <f>Q24*60*60+R24*60</f>
        <v>#N/A</v>
      </c>
      <c r="Q24" s="42" t="e">
        <f>ROUNDDOWN(O24/60/60, 0)</f>
        <v>#N/A</v>
      </c>
      <c r="R24" s="43" t="e">
        <f>ROUNDDOWN((O24 - (Q24*60*60))/60, 0)</f>
        <v>#N/A</v>
      </c>
      <c r="S24" s="53" t="e">
        <f>O24-P24</f>
        <v>#N/A</v>
      </c>
      <c r="T24" s="54"/>
    </row>
    <row r="25" spans="1:20" x14ac:dyDescent="0.25">
      <c r="A25" s="21">
        <v>13</v>
      </c>
      <c r="B25" s="29" t="e">
        <f>LOOKUP(C25, Boats!$A$3:B$47,Boats!B$3:B$47)</f>
        <v>#N/A</v>
      </c>
      <c r="C25" s="56"/>
      <c r="D25" s="30" t="e">
        <f>IF(E$9="NS",LOOKUP(C25, Boats!$A$3:D$47,Boats!H$3:H$47),(IF(E$9="WL",LOOKUP(C25, Boats!$A$3:D$47,Boats!E$3:E$47),(IF(E$9="CR",LOOKUP(C25, Boats!$A$3:D$47,Boats!F$3:F$47))))))</f>
        <v>#N/A</v>
      </c>
      <c r="E25" s="49">
        <v>23</v>
      </c>
      <c r="F25" s="49">
        <v>0</v>
      </c>
      <c r="G25" s="49">
        <v>0</v>
      </c>
      <c r="H25" s="40">
        <f>((E25*60*60+F25*60+G25)-(E$6*60*60+F$6*60+G$6))</f>
        <v>16200</v>
      </c>
      <c r="I25" s="41">
        <f>J25*60*60+K25*60</f>
        <v>16200</v>
      </c>
      <c r="J25" s="42">
        <f>ROUNDDOWN(H25/60/60, 0)</f>
        <v>4</v>
      </c>
      <c r="K25" s="43">
        <f>ROUNDDOWN((H25 - (J25*60*60))/60, 0)</f>
        <v>30</v>
      </c>
      <c r="L25" s="43">
        <f>H25-I25</f>
        <v>0</v>
      </c>
      <c r="M25" s="45"/>
      <c r="N25" s="48" t="e">
        <f>D25*$E$8</f>
        <v>#N/A</v>
      </c>
      <c r="O25" s="55" t="e">
        <f>((J25*60+K25)*60+L25)-N25</f>
        <v>#N/A</v>
      </c>
      <c r="P25" s="41" t="e">
        <f>Q25*60*60+R25*60</f>
        <v>#N/A</v>
      </c>
      <c r="Q25" s="42" t="e">
        <f>ROUNDDOWN(O25/60/60, 0)</f>
        <v>#N/A</v>
      </c>
      <c r="R25" s="43" t="e">
        <f>ROUNDDOWN((O25 - (Q25*60*60))/60, 0)</f>
        <v>#N/A</v>
      </c>
      <c r="S25" s="53" t="e">
        <f>O25-P25</f>
        <v>#N/A</v>
      </c>
      <c r="T25" s="54"/>
    </row>
    <row r="26" spans="1:20" x14ac:dyDescent="0.25">
      <c r="A26" s="21">
        <v>14</v>
      </c>
      <c r="B26" s="29" t="e">
        <f>LOOKUP(C26, Boats!$A$3:B$47,Boats!B$3:B$47)</f>
        <v>#N/A</v>
      </c>
      <c r="C26" s="56"/>
      <c r="D26" s="30" t="e">
        <f>IF(E$9="NS",LOOKUP(C26, Boats!$A$3:D$47,Boats!H$3:H$47),(IF(E$9="WL",LOOKUP(C26, Boats!$A$3:D$47,Boats!E$3:E$47),(IF(E$9="CR",LOOKUP(C26, Boats!$A$3:D$47,Boats!F$3:F$47))))))</f>
        <v>#N/A</v>
      </c>
      <c r="E26" s="49">
        <v>23</v>
      </c>
      <c r="F26" s="49">
        <v>0</v>
      </c>
      <c r="G26" s="49">
        <v>0</v>
      </c>
      <c r="H26" s="40">
        <f>((E26*60*60+F26*60+G26)-(E$6*60*60+F$6*60+G$6))</f>
        <v>16200</v>
      </c>
      <c r="I26" s="41">
        <f>J26*60*60+K26*60</f>
        <v>16200</v>
      </c>
      <c r="J26" s="42">
        <f>ROUNDDOWN(H26/60/60, 0)</f>
        <v>4</v>
      </c>
      <c r="K26" s="43">
        <f>ROUNDDOWN((H26 - (J26*60*60))/60, 0)</f>
        <v>30</v>
      </c>
      <c r="L26" s="43">
        <f>H26-I26</f>
        <v>0</v>
      </c>
      <c r="M26" s="45"/>
      <c r="N26" s="48" t="e">
        <f>D26*$E$8</f>
        <v>#N/A</v>
      </c>
      <c r="O26" s="55" t="e">
        <f>((J26*60+K26)*60+L26)-N26</f>
        <v>#N/A</v>
      </c>
      <c r="P26" s="41" t="e">
        <f>Q26*60*60+R26*60</f>
        <v>#N/A</v>
      </c>
      <c r="Q26" s="42" t="e">
        <f>ROUNDDOWN(O26/60/60, 0)</f>
        <v>#N/A</v>
      </c>
      <c r="R26" s="43" t="e">
        <f>ROUNDDOWN((O26 - (Q26*60*60))/60, 0)</f>
        <v>#N/A</v>
      </c>
      <c r="S26" s="53" t="e">
        <f>O26-P26</f>
        <v>#N/A</v>
      </c>
      <c r="T26" s="54"/>
    </row>
    <row r="27" spans="1:20" x14ac:dyDescent="0.25">
      <c r="A27" s="21">
        <v>15</v>
      </c>
      <c r="B27" s="29" t="e">
        <f>LOOKUP(C27, Boats!$A$3:B$47,Boats!B$3:B$47)</f>
        <v>#N/A</v>
      </c>
      <c r="C27" s="56"/>
      <c r="D27" s="30" t="e">
        <f>IF(E$9="NS",LOOKUP(C27, Boats!$A$3:D$47,Boats!H$3:H$47),(IF(E$9="WL",LOOKUP(C27, Boats!$A$3:D$47,Boats!E$3:E$47),(IF(E$9="CR",LOOKUP(C27, Boats!$A$3:D$47,Boats!F$3:F$47))))))</f>
        <v>#N/A</v>
      </c>
      <c r="E27" s="49">
        <v>23</v>
      </c>
      <c r="F27" s="49">
        <v>0</v>
      </c>
      <c r="G27" s="49">
        <v>0</v>
      </c>
      <c r="H27" s="40">
        <f>((E27*60*60+F27*60+G27)-(E$6*60*60+F$6*60+G$6))</f>
        <v>16200</v>
      </c>
      <c r="I27" s="41">
        <f>J27*60*60+K27*60</f>
        <v>16200</v>
      </c>
      <c r="J27" s="42">
        <f>ROUNDDOWN(H27/60/60, 0)</f>
        <v>4</v>
      </c>
      <c r="K27" s="43">
        <f>ROUNDDOWN((H27 - (J27*60*60))/60, 0)</f>
        <v>30</v>
      </c>
      <c r="L27" s="43">
        <f>H27-I27</f>
        <v>0</v>
      </c>
      <c r="M27" s="46"/>
      <c r="N27" s="48" t="e">
        <f>D27*$E$8</f>
        <v>#N/A</v>
      </c>
      <c r="O27" s="55" t="e">
        <f>((J27*60+K27)*60+L27)-N27</f>
        <v>#N/A</v>
      </c>
      <c r="P27" s="41" t="e">
        <f>Q27*60*60+R27*60</f>
        <v>#N/A</v>
      </c>
      <c r="Q27" s="42" t="e">
        <f>ROUNDDOWN(O27/60/60, 0)</f>
        <v>#N/A</v>
      </c>
      <c r="R27" s="43" t="e">
        <f>ROUNDDOWN((O27 - (Q27*60*60))/60, 0)</f>
        <v>#N/A</v>
      </c>
      <c r="S27" s="53" t="e">
        <f>O27-P27</f>
        <v>#N/A</v>
      </c>
      <c r="T27" s="54"/>
    </row>
    <row r="28" spans="1:20" x14ac:dyDescent="0.25">
      <c r="A28" s="21">
        <v>16</v>
      </c>
      <c r="B28" s="29" t="e">
        <f>LOOKUP(C28, Boats!$A$3:B$47,Boats!B$3:B$47)</f>
        <v>#N/A</v>
      </c>
      <c r="C28" s="56"/>
      <c r="D28" s="30" t="e">
        <f>IF(E$9="NS",LOOKUP(C28, Boats!$A$3:D$47,Boats!H$3:H$47),(IF(E$9="WL",LOOKUP(C28, Boats!$A$3:D$47,Boats!E$3:E$47),(IF(E$9="CR",LOOKUP(C28, Boats!$A$3:D$47,Boats!F$3:F$47))))))</f>
        <v>#N/A</v>
      </c>
      <c r="E28" s="49">
        <v>23</v>
      </c>
      <c r="F28" s="49">
        <v>0</v>
      </c>
      <c r="G28" s="49">
        <v>0</v>
      </c>
      <c r="H28" s="40">
        <f>((E28*60*60+F28*60+G28)-(E$6*60*60+F$6*60+G$6))</f>
        <v>16200</v>
      </c>
      <c r="I28" s="41">
        <f>J28*60*60+K28*60</f>
        <v>16200</v>
      </c>
      <c r="J28" s="42">
        <f>ROUNDDOWN(H28/60/60, 0)</f>
        <v>4</v>
      </c>
      <c r="K28" s="43">
        <f>ROUNDDOWN((H28 - (J28*60*60))/60, 0)</f>
        <v>30</v>
      </c>
      <c r="L28" s="43">
        <f>H28-I28</f>
        <v>0</v>
      </c>
      <c r="M28" s="46"/>
      <c r="N28" s="48" t="e">
        <f>D28*$E$8</f>
        <v>#N/A</v>
      </c>
      <c r="O28" s="55" t="e">
        <f>((J28*60+K28)*60+L28)-N28</f>
        <v>#N/A</v>
      </c>
      <c r="P28" s="41" t="e">
        <f>Q28*60*60+R28*60</f>
        <v>#N/A</v>
      </c>
      <c r="Q28" s="42" t="e">
        <f>ROUNDDOWN(O28/60/60, 0)</f>
        <v>#N/A</v>
      </c>
      <c r="R28" s="43" t="e">
        <f>ROUNDDOWN((O28 - (Q28*60*60))/60, 0)</f>
        <v>#N/A</v>
      </c>
      <c r="S28" s="53" t="e">
        <f>O28-P28</f>
        <v>#N/A</v>
      </c>
      <c r="T28" s="54"/>
    </row>
  </sheetData>
  <sortState ref="B13:T28">
    <sortCondition ref="O13"/>
  </sortState>
  <mergeCells count="12">
    <mergeCell ref="B6:D6"/>
    <mergeCell ref="D3:H3"/>
    <mergeCell ref="D4:F4"/>
    <mergeCell ref="D5:T5"/>
    <mergeCell ref="C7:D7"/>
    <mergeCell ref="C8:D8"/>
    <mergeCell ref="E8:F8"/>
    <mergeCell ref="J10:L10"/>
    <mergeCell ref="O10:S10"/>
    <mergeCell ref="E11:G11"/>
    <mergeCell ref="J11:L11"/>
    <mergeCell ref="O11:S11"/>
  </mergeCells>
  <dataValidations count="6">
    <dataValidation type="list" allowBlank="1" showInputMessage="1" showErrorMessage="1" sqref="C13:C24 D3">
      <formula1>BoatName</formula1>
    </dataValidation>
    <dataValidation type="list" allowBlank="1" showInputMessage="1" showErrorMessage="1" sqref="E9">
      <formula1>PHRFType</formula1>
    </dataValidation>
    <dataValidation type="list" showInputMessage="1" showErrorMessage="1" sqref="E7:G7 J7:M7">
      <formula1>RaceMark</formula1>
    </dataValidation>
    <dataValidation type="whole" allowBlank="1" showInputMessage="1" showErrorMessage="1" prompt="Hours must be in 24-hour Military format" sqref="E13:E28 E6">
      <formula1>0</formula1>
      <formula2>24</formula2>
    </dataValidation>
    <dataValidation type="whole" allowBlank="1" showInputMessage="1" showErrorMessage="1" prompt="Minutes" sqref="F13:F28 F6">
      <formula1>0</formula1>
      <formula2>60</formula2>
    </dataValidation>
    <dataValidation type="whole" allowBlank="1" showInputMessage="1" showErrorMessage="1" prompt="Seconds" sqref="G13:G28 G6">
      <formula1>0</formula1>
      <formula2>60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9" r:id="rId3" name="CommandButton1">
          <controlPr defaultSize="0" autoLine="0" r:id="rId4">
            <anchor moveWithCells="1">
              <from>
                <xdr:col>21</xdr:col>
                <xdr:colOff>228600</xdr:colOff>
                <xdr:row>9</xdr:row>
                <xdr:rowOff>7620</xdr:rowOff>
              </from>
              <to>
                <xdr:col>24</xdr:col>
                <xdr:colOff>83820</xdr:colOff>
                <xdr:row>12</xdr:row>
                <xdr:rowOff>0</xdr:rowOff>
              </to>
            </anchor>
          </controlPr>
        </control>
      </mc:Choice>
      <mc:Fallback>
        <control shapeId="4099" r:id="rId3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2:T28"/>
  <sheetViews>
    <sheetView workbookViewId="0">
      <selection activeCell="V18" sqref="V18"/>
    </sheetView>
  </sheetViews>
  <sheetFormatPr defaultColWidth="9.109375" defaultRowHeight="13.8" x14ac:dyDescent="0.25"/>
  <cols>
    <col min="1" max="1" width="3.5546875" style="21" customWidth="1"/>
    <col min="2" max="2" width="9.109375" style="21"/>
    <col min="3" max="3" width="22.33203125" style="21" customWidth="1"/>
    <col min="4" max="4" width="7.6640625" style="21" customWidth="1"/>
    <col min="5" max="7" width="4.6640625" style="21" customWidth="1"/>
    <col min="8" max="8" width="2" style="21" hidden="1" customWidth="1"/>
    <col min="9" max="9" width="1.88671875" style="21" hidden="1" customWidth="1"/>
    <col min="10" max="13" width="4.6640625" style="21" customWidth="1"/>
    <col min="14" max="15" width="9.109375" style="21"/>
    <col min="16" max="16" width="5.44140625" style="21" hidden="1" customWidth="1"/>
    <col min="17" max="19" width="5.44140625" style="21" customWidth="1"/>
    <col min="20" max="20" width="16.44140625" style="21" customWidth="1"/>
    <col min="21" max="21" width="3" style="21" customWidth="1"/>
    <col min="22" max="16384" width="9.109375" style="21"/>
  </cols>
  <sheetData>
    <row r="2" spans="1:20" ht="21" x14ac:dyDescent="0.5">
      <c r="A2" s="58" t="s">
        <v>128</v>
      </c>
      <c r="B2" s="58"/>
      <c r="C2" s="58"/>
      <c r="D2" s="57" t="str">
        <f>'Race NS'!D2</f>
        <v>Wednesday Night race - xx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7.399999999999999" x14ac:dyDescent="0.3">
      <c r="A3" s="58" t="s">
        <v>127</v>
      </c>
      <c r="B3" s="58"/>
      <c r="C3" s="58"/>
      <c r="D3" s="127">
        <f>'Race NS'!D3</f>
        <v>0</v>
      </c>
      <c r="E3" s="128"/>
      <c r="F3" s="128"/>
      <c r="G3" s="128"/>
      <c r="H3" s="128"/>
    </row>
    <row r="4" spans="1:20" ht="15.6" x14ac:dyDescent="0.3">
      <c r="B4" s="23" t="s">
        <v>129</v>
      </c>
      <c r="D4" s="125" t="str">
        <f>'Race NS'!D4</f>
        <v>xx/xx/xx</v>
      </c>
      <c r="E4" s="126"/>
      <c r="F4" s="126"/>
      <c r="G4" s="113"/>
      <c r="H4" s="113"/>
      <c r="I4" s="113"/>
    </row>
    <row r="5" spans="1:20" ht="15.6" x14ac:dyDescent="0.3">
      <c r="B5" s="37" t="s">
        <v>130</v>
      </c>
      <c r="D5" s="142" t="str">
        <f>'Race NS'!D5</f>
        <v xml:space="preserve"> 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7.399999999999999" x14ac:dyDescent="0.25">
      <c r="B6" s="149" t="s">
        <v>125</v>
      </c>
      <c r="C6" s="150"/>
      <c r="D6" s="151"/>
      <c r="E6" s="52">
        <v>18</v>
      </c>
      <c r="F6" s="52">
        <v>35</v>
      </c>
      <c r="G6" s="52">
        <v>0</v>
      </c>
    </row>
    <row r="7" spans="1:20" ht="16.2" thickBot="1" x14ac:dyDescent="0.35">
      <c r="B7" s="38"/>
      <c r="C7" s="152" t="s">
        <v>120</v>
      </c>
      <c r="D7" s="153"/>
      <c r="E7" s="101" t="s">
        <v>20</v>
      </c>
      <c r="F7" s="101"/>
      <c r="G7" s="51"/>
      <c r="H7" s="51"/>
      <c r="I7" s="51"/>
      <c r="J7" s="51"/>
      <c r="K7" s="51"/>
      <c r="L7" s="51"/>
      <c r="M7" s="51"/>
      <c r="O7" s="22" t="s">
        <v>124</v>
      </c>
    </row>
    <row r="8" spans="1:20" ht="16.8" thickTop="1" thickBot="1" x14ac:dyDescent="0.3">
      <c r="C8" s="155" t="s">
        <v>121</v>
      </c>
      <c r="D8" s="156"/>
      <c r="E8" s="157">
        <f>IF(ISBLANK(F7),'Race NS'!$E$8, VLOOKUP( E7,Course!$A$23:$T$41, LOOKUP(F7,Course!$A$2:$A$19,Course!$B$2:$B$19),FALSE))+IF(ISBLANK(G7), 0, VLOOKUP(F7,Course!$A$23:$T$41, LOOKUP(G7,Course!$A$2:$A$19,Course!$B$2:$B$19),FALSE))+IF(ISBLANK(J7), 0, VLOOKUP(G7,Course!$A$23:$T$41, LOOKUP(J7,Course!$A$2:$A$19,Course!$B$2:$B$19),FALSE))+IF(ISBLANK(K7), 0, VLOOKUP(J7,Course!$A$23:$T$41, LOOKUP(K7,Course!$A$2:$A$19,Course!$B$2:$B$19),FALSE))+IF(ISBLANK(L7), 0, VLOOKUP(K7,Course!$A$23:$T$41, LOOKUP(L7,Course!$A$2:$A$19,Course!$B$2:$B$19),FALSE))+IF(ISBLANK(M7), 0, VLOOKUP(L7,Course!$A$23:$T$41, LOOKUP(M7,Course!$A$2:$A$19,Course!$B$2:$B$19),FALSE))</f>
        <v>0</v>
      </c>
      <c r="F8" s="158"/>
    </row>
    <row r="9" spans="1:20" ht="16.8" thickTop="1" thickBot="1" x14ac:dyDescent="0.3">
      <c r="C9" s="99" t="s">
        <v>220</v>
      </c>
      <c r="D9" s="100"/>
      <c r="E9" s="102" t="s">
        <v>221</v>
      </c>
      <c r="F9" s="95"/>
    </row>
    <row r="10" spans="1:20" x14ac:dyDescent="0.25">
      <c r="B10" s="8"/>
      <c r="C10" s="96"/>
      <c r="D10" s="97"/>
      <c r="E10" s="98"/>
      <c r="F10" s="35"/>
      <c r="G10" s="36"/>
      <c r="H10" s="11"/>
      <c r="I10" s="11"/>
      <c r="J10" s="129" t="s">
        <v>24</v>
      </c>
      <c r="K10" s="159"/>
      <c r="L10" s="160"/>
      <c r="M10" s="39"/>
      <c r="N10" s="115" t="s">
        <v>25</v>
      </c>
      <c r="O10" s="129" t="s">
        <v>26</v>
      </c>
      <c r="P10" s="159"/>
      <c r="Q10" s="159"/>
      <c r="R10" s="159"/>
      <c r="S10" s="160"/>
      <c r="T10" s="10"/>
    </row>
    <row r="11" spans="1:20" ht="14.4" x14ac:dyDescent="0.3">
      <c r="B11" s="13" t="s">
        <v>27</v>
      </c>
      <c r="C11" s="14" t="s">
        <v>28</v>
      </c>
      <c r="D11" s="15" t="s">
        <v>25</v>
      </c>
      <c r="E11" s="154" t="s">
        <v>29</v>
      </c>
      <c r="F11" s="154"/>
      <c r="G11" s="154"/>
      <c r="H11" s="33"/>
      <c r="I11" s="116"/>
      <c r="J11" s="132" t="s">
        <v>30</v>
      </c>
      <c r="K11" s="132"/>
      <c r="L11" s="132"/>
      <c r="N11" s="114" t="s">
        <v>31</v>
      </c>
      <c r="O11" s="146" t="s">
        <v>32</v>
      </c>
      <c r="P11" s="147"/>
      <c r="Q11" s="147"/>
      <c r="R11" s="147"/>
      <c r="S11" s="148"/>
      <c r="T11" s="114" t="s">
        <v>33</v>
      </c>
    </row>
    <row r="12" spans="1:20" ht="14.4" thickBot="1" x14ac:dyDescent="0.3">
      <c r="B12" s="18" t="s">
        <v>34</v>
      </c>
      <c r="C12" s="14" t="s">
        <v>35</v>
      </c>
      <c r="D12" s="19" t="s">
        <v>36</v>
      </c>
      <c r="E12" s="20" t="s">
        <v>37</v>
      </c>
      <c r="F12" s="20" t="s">
        <v>38</v>
      </c>
      <c r="G12" s="20" t="s">
        <v>39</v>
      </c>
      <c r="H12" s="20"/>
      <c r="I12" s="20"/>
      <c r="J12" s="20" t="s">
        <v>37</v>
      </c>
      <c r="K12" s="20" t="s">
        <v>38</v>
      </c>
      <c r="L12" s="47" t="s">
        <v>39</v>
      </c>
      <c r="N12" s="47" t="s">
        <v>40</v>
      </c>
      <c r="O12" s="20" t="s">
        <v>41</v>
      </c>
      <c r="P12" s="20"/>
      <c r="Q12" s="20" t="s">
        <v>37</v>
      </c>
      <c r="R12" s="20" t="s">
        <v>38</v>
      </c>
      <c r="S12" s="20" t="s">
        <v>39</v>
      </c>
      <c r="T12" s="20" t="s">
        <v>42</v>
      </c>
    </row>
    <row r="13" spans="1:20" ht="14.4" thickTop="1" x14ac:dyDescent="0.25">
      <c r="A13" s="21">
        <v>1</v>
      </c>
      <c r="B13" s="29" t="e">
        <f>LOOKUP(C13, Boats!$A$3:B$47,Boats!B$3:B$47)</f>
        <v>#N/A</v>
      </c>
      <c r="C13" s="56"/>
      <c r="D13" s="30" t="e">
        <f>IF(E$9="NS",LOOKUP(C13, Boats!$A$3:D$47,Boats!H$3:H$47),(IF(E$9="WL",LOOKUP(C13, Boats!$A$3:D$47,Boats!E$3:E$47),(IF(E$9="CR",LOOKUP(C13, Boats!$A$3:D$47,Boats!F$3:F$47))))))</f>
        <v>#N/A</v>
      </c>
      <c r="E13" s="49">
        <v>23</v>
      </c>
      <c r="F13" s="49">
        <v>0</v>
      </c>
      <c r="G13" s="49">
        <v>0</v>
      </c>
      <c r="H13" s="40">
        <f>((E13*60*60+F13*60+G13)-(E$6*60*60+F$6*60+G$6))</f>
        <v>15900</v>
      </c>
      <c r="I13" s="41">
        <f>J13*60*60+K13*60</f>
        <v>15900</v>
      </c>
      <c r="J13" s="42">
        <f>ROUNDDOWN(H13/60/60, 0)</f>
        <v>4</v>
      </c>
      <c r="K13" s="43">
        <f>ROUNDDOWN((H13 - (J13*60*60))/60, 0)</f>
        <v>25</v>
      </c>
      <c r="L13" s="48">
        <f>H13-I13</f>
        <v>0</v>
      </c>
      <c r="M13" s="44"/>
      <c r="N13" s="48" t="e">
        <f>D13*$E$8</f>
        <v>#N/A</v>
      </c>
      <c r="O13" s="55" t="e">
        <f>((J13*60+K13)*60+L13)-N13</f>
        <v>#N/A</v>
      </c>
      <c r="P13" s="41" t="e">
        <f>Q13*60*60+R13*60</f>
        <v>#N/A</v>
      </c>
      <c r="Q13" s="42" t="e">
        <f>ROUNDDOWN(O13/60/60, 0)</f>
        <v>#N/A</v>
      </c>
      <c r="R13" s="43" t="e">
        <f>ROUNDDOWN((O13 - (Q13*60*60))/60, 0)</f>
        <v>#N/A</v>
      </c>
      <c r="S13" s="53" t="e">
        <f>O13-P13</f>
        <v>#N/A</v>
      </c>
      <c r="T13" s="54"/>
    </row>
    <row r="14" spans="1:20" x14ac:dyDescent="0.25">
      <c r="A14" s="21">
        <v>2</v>
      </c>
      <c r="B14" s="29" t="e">
        <f>LOOKUP(C14, Boats!$A$3:B$47,Boats!B$3:B$47)</f>
        <v>#N/A</v>
      </c>
      <c r="C14" s="56"/>
      <c r="D14" s="30" t="e">
        <f>IF(E$9="NS",LOOKUP(C14, Boats!$A$3:D$47,Boats!H$3:H$47),(IF(E$9="WL",LOOKUP(C14, Boats!$A$3:D$47,Boats!E$3:E$47),(IF(E$9="CR",LOOKUP(C14, Boats!$A$3:D$47,Boats!F$3:F$47))))))</f>
        <v>#N/A</v>
      </c>
      <c r="E14" s="49">
        <v>23</v>
      </c>
      <c r="F14" s="49">
        <v>0</v>
      </c>
      <c r="G14" s="49">
        <v>0</v>
      </c>
      <c r="H14" s="40">
        <f>((E14*60*60+F14*60+G14)-(E$6*60*60+F$6*60+G$6))</f>
        <v>15900</v>
      </c>
      <c r="I14" s="41">
        <f>J14*60*60+K14*60</f>
        <v>15900</v>
      </c>
      <c r="J14" s="42">
        <f>ROUNDDOWN(H14/60/60, 0)</f>
        <v>4</v>
      </c>
      <c r="K14" s="43">
        <f>ROUNDDOWN((H14 - (J14*60*60))/60, 0)</f>
        <v>25</v>
      </c>
      <c r="L14" s="43">
        <f>H14-I14</f>
        <v>0</v>
      </c>
      <c r="M14" s="45"/>
      <c r="N14" s="48" t="e">
        <f>D14*$E$8</f>
        <v>#N/A</v>
      </c>
      <c r="O14" s="55" t="e">
        <f>((J14*60+K14)*60+L14)-N14</f>
        <v>#N/A</v>
      </c>
      <c r="P14" s="41" t="e">
        <f>Q14*60*60+R14*60</f>
        <v>#N/A</v>
      </c>
      <c r="Q14" s="42" t="e">
        <f>ROUNDDOWN(O14/60/60, 0)</f>
        <v>#N/A</v>
      </c>
      <c r="R14" s="43" t="e">
        <f>ROUNDDOWN((O14 - (Q14*60*60))/60, 0)</f>
        <v>#N/A</v>
      </c>
      <c r="S14" s="53" t="e">
        <f>O14-P14</f>
        <v>#N/A</v>
      </c>
      <c r="T14" s="54"/>
    </row>
    <row r="15" spans="1:20" x14ac:dyDescent="0.25">
      <c r="A15" s="21">
        <v>3</v>
      </c>
      <c r="B15" s="29" t="e">
        <f>LOOKUP(C15, Boats!$A$3:B$47,Boats!B$3:B$47)</f>
        <v>#N/A</v>
      </c>
      <c r="C15" s="56"/>
      <c r="D15" s="30" t="e">
        <f>IF(E$9="NS",LOOKUP(C15, Boats!$A$3:D$47,Boats!H$3:H$47),(IF(E$9="WL",LOOKUP(C15, Boats!$A$3:D$47,Boats!E$3:E$47),(IF(E$9="CR",LOOKUP(C15, Boats!$A$3:D$47,Boats!F$3:F$47))))))</f>
        <v>#N/A</v>
      </c>
      <c r="E15" s="49">
        <v>23</v>
      </c>
      <c r="F15" s="49">
        <v>0</v>
      </c>
      <c r="G15" s="49">
        <v>0</v>
      </c>
      <c r="H15" s="40">
        <f>((E15*60*60+F15*60+G15)-(E$6*60*60+F$6*60+G$6))</f>
        <v>15900</v>
      </c>
      <c r="I15" s="41">
        <f>J15*60*60+K15*60</f>
        <v>15900</v>
      </c>
      <c r="J15" s="42">
        <f>ROUNDDOWN(H15/60/60, 0)</f>
        <v>4</v>
      </c>
      <c r="K15" s="43">
        <f>ROUNDDOWN((H15 - (J15*60*60))/60, 0)</f>
        <v>25</v>
      </c>
      <c r="L15" s="43">
        <f>H15-I15</f>
        <v>0</v>
      </c>
      <c r="M15" s="46"/>
      <c r="N15" s="48" t="e">
        <f>D15*$E$8</f>
        <v>#N/A</v>
      </c>
      <c r="O15" s="55" t="e">
        <f>((J15*60+K15)*60+L15)-N15</f>
        <v>#N/A</v>
      </c>
      <c r="P15" s="41" t="e">
        <f>Q15*60*60+R15*60</f>
        <v>#N/A</v>
      </c>
      <c r="Q15" s="42" t="e">
        <f>ROUNDDOWN(O15/60/60, 0)</f>
        <v>#N/A</v>
      </c>
      <c r="R15" s="43" t="e">
        <f>ROUNDDOWN((O15 - (Q15*60*60))/60, 0)</f>
        <v>#N/A</v>
      </c>
      <c r="S15" s="53" t="e">
        <f>O15-P15</f>
        <v>#N/A</v>
      </c>
      <c r="T15" s="54"/>
    </row>
    <row r="16" spans="1:20" x14ac:dyDescent="0.25">
      <c r="A16" s="21">
        <v>4</v>
      </c>
      <c r="B16" s="29" t="e">
        <f>LOOKUP(C16, Boats!$A$3:B$47,Boats!B$3:B$47)</f>
        <v>#N/A</v>
      </c>
      <c r="C16" s="56"/>
      <c r="D16" s="30" t="e">
        <f>IF(E$9="NS",LOOKUP(C16, Boats!$A$3:D$47,Boats!H$3:H$47),(IF(E$9="WL",LOOKUP(C16, Boats!$A$3:D$47,Boats!E$3:E$47),(IF(E$9="CR",LOOKUP(C16, Boats!$A$3:D$47,Boats!F$3:F$47))))))</f>
        <v>#N/A</v>
      </c>
      <c r="E16" s="49">
        <v>23</v>
      </c>
      <c r="F16" s="49">
        <v>0</v>
      </c>
      <c r="G16" s="49">
        <v>0</v>
      </c>
      <c r="H16" s="40">
        <f>((E16*60*60+F16*60+G16)-(E$6*60*60+F$6*60+G$6))</f>
        <v>15900</v>
      </c>
      <c r="I16" s="41">
        <f>J16*60*60+K16*60</f>
        <v>15900</v>
      </c>
      <c r="J16" s="42">
        <f>ROUNDDOWN(H16/60/60, 0)</f>
        <v>4</v>
      </c>
      <c r="K16" s="43">
        <f>ROUNDDOWN((H16 - (J16*60*60))/60, 0)</f>
        <v>25</v>
      </c>
      <c r="L16" s="43">
        <f>H16-I16</f>
        <v>0</v>
      </c>
      <c r="M16" s="45"/>
      <c r="N16" s="48" t="e">
        <f>D16*$E$8</f>
        <v>#N/A</v>
      </c>
      <c r="O16" s="55" t="e">
        <f>((J16*60+K16)*60+L16)-N16</f>
        <v>#N/A</v>
      </c>
      <c r="P16" s="41" t="e">
        <f>Q16*60*60+R16*60</f>
        <v>#N/A</v>
      </c>
      <c r="Q16" s="42" t="e">
        <f>ROUNDDOWN(O16/60/60, 0)</f>
        <v>#N/A</v>
      </c>
      <c r="R16" s="43" t="e">
        <f>ROUNDDOWN((O16 - (Q16*60*60))/60, 0)</f>
        <v>#N/A</v>
      </c>
      <c r="S16" s="53" t="e">
        <f>O16-P16</f>
        <v>#N/A</v>
      </c>
      <c r="T16" s="54"/>
    </row>
    <row r="17" spans="1:20" x14ac:dyDescent="0.25">
      <c r="A17" s="21">
        <v>5</v>
      </c>
      <c r="B17" s="29" t="e">
        <f>LOOKUP(C17, Boats!$A$3:B$47,Boats!B$3:B$47)</f>
        <v>#N/A</v>
      </c>
      <c r="C17" s="56"/>
      <c r="D17" s="30" t="e">
        <f>IF(E$9="NS",LOOKUP(C17, Boats!$A$3:D$47,Boats!H$3:H$47),(IF(E$9="WL",LOOKUP(C17, Boats!$A$3:D$47,Boats!E$3:E$47),(IF(E$9="CR",LOOKUP(C17, Boats!$A$3:D$47,Boats!F$3:F$47))))))</f>
        <v>#N/A</v>
      </c>
      <c r="E17" s="49">
        <v>23</v>
      </c>
      <c r="F17" s="49">
        <v>0</v>
      </c>
      <c r="G17" s="49">
        <v>0</v>
      </c>
      <c r="H17" s="40">
        <f>((E17*60*60+F17*60+G17)-(E$6*60*60+F$6*60+G$6))</f>
        <v>15900</v>
      </c>
      <c r="I17" s="41">
        <f>J17*60*60+K17*60</f>
        <v>15900</v>
      </c>
      <c r="J17" s="42">
        <f>ROUNDDOWN(H17/60/60, 0)</f>
        <v>4</v>
      </c>
      <c r="K17" s="43">
        <f>ROUNDDOWN((H17 - (J17*60*60))/60, 0)</f>
        <v>25</v>
      </c>
      <c r="L17" s="43">
        <f>H17-I17</f>
        <v>0</v>
      </c>
      <c r="M17" s="45"/>
      <c r="N17" s="48" t="e">
        <f>D17*$E$8</f>
        <v>#N/A</v>
      </c>
      <c r="O17" s="55" t="e">
        <f>((J17*60+K17)*60+L17)-N17</f>
        <v>#N/A</v>
      </c>
      <c r="P17" s="41" t="e">
        <f>Q17*60*60+R17*60</f>
        <v>#N/A</v>
      </c>
      <c r="Q17" s="42" t="e">
        <f>ROUNDDOWN(O17/60/60, 0)</f>
        <v>#N/A</v>
      </c>
      <c r="R17" s="43" t="e">
        <f>ROUNDDOWN((O17 - (Q17*60*60))/60, 0)</f>
        <v>#N/A</v>
      </c>
      <c r="S17" s="53" t="e">
        <f>O17-P17</f>
        <v>#N/A</v>
      </c>
      <c r="T17" s="54"/>
    </row>
    <row r="18" spans="1:20" x14ac:dyDescent="0.25">
      <c r="A18" s="21">
        <v>6</v>
      </c>
      <c r="B18" s="29" t="e">
        <f>LOOKUP(C18, Boats!$A$3:B$47,Boats!B$3:B$47)</f>
        <v>#N/A</v>
      </c>
      <c r="C18" s="56"/>
      <c r="D18" s="30" t="e">
        <f>IF(E$9="NS",LOOKUP(C18, Boats!$A$3:D$47,Boats!H$3:H$47),(IF(E$9="WL",LOOKUP(C18, Boats!$A$3:D$47,Boats!E$3:E$47),(IF(E$9="CR",LOOKUP(C18, Boats!$A$3:D$47,Boats!F$3:F$47))))))</f>
        <v>#N/A</v>
      </c>
      <c r="E18" s="49">
        <v>23</v>
      </c>
      <c r="F18" s="49">
        <v>0</v>
      </c>
      <c r="G18" s="49">
        <v>0</v>
      </c>
      <c r="H18" s="40">
        <f>((E18*60*60+F18*60+G18)-(E$6*60*60+F$6*60+G$6))</f>
        <v>15900</v>
      </c>
      <c r="I18" s="41">
        <f>J18*60*60+K18*60</f>
        <v>15900</v>
      </c>
      <c r="J18" s="42">
        <f>ROUNDDOWN(H18/60/60, 0)</f>
        <v>4</v>
      </c>
      <c r="K18" s="43">
        <f>ROUNDDOWN((H18 - (J18*60*60))/60, 0)</f>
        <v>25</v>
      </c>
      <c r="L18" s="43">
        <f>H18-I18</f>
        <v>0</v>
      </c>
      <c r="M18" s="45"/>
      <c r="N18" s="48" t="e">
        <f>D18*$E$8</f>
        <v>#N/A</v>
      </c>
      <c r="O18" s="55" t="e">
        <f>((J18*60+K18)*60+L18)-N18</f>
        <v>#N/A</v>
      </c>
      <c r="P18" s="41" t="e">
        <f>Q18*60*60+R18*60</f>
        <v>#N/A</v>
      </c>
      <c r="Q18" s="42" t="e">
        <f>ROUNDDOWN(O18/60/60, 0)</f>
        <v>#N/A</v>
      </c>
      <c r="R18" s="43" t="e">
        <f>ROUNDDOWN((O18 - (Q18*60*60))/60, 0)</f>
        <v>#N/A</v>
      </c>
      <c r="S18" s="53" t="e">
        <f>O18-P18</f>
        <v>#N/A</v>
      </c>
      <c r="T18" s="54"/>
    </row>
    <row r="19" spans="1:20" x14ac:dyDescent="0.25">
      <c r="A19" s="21">
        <v>7</v>
      </c>
      <c r="B19" s="29" t="e">
        <f>LOOKUP(C19, Boats!$A$3:B$47,Boats!B$3:B$47)</f>
        <v>#N/A</v>
      </c>
      <c r="C19" s="56"/>
      <c r="D19" s="30" t="e">
        <f>IF(E$9="NS",LOOKUP(C19, Boats!$A$3:D$47,Boats!H$3:H$47),(IF(E$9="WL",LOOKUP(C19, Boats!$A$3:D$47,Boats!E$3:E$47),(IF(E$9="CR",LOOKUP(C19, Boats!$A$3:D$47,Boats!F$3:F$47))))))</f>
        <v>#N/A</v>
      </c>
      <c r="E19" s="49">
        <v>23</v>
      </c>
      <c r="F19" s="49">
        <v>0</v>
      </c>
      <c r="G19" s="49">
        <v>0</v>
      </c>
      <c r="H19" s="40">
        <f>((E19*60*60+F19*60+G19)-(E$6*60*60+F$6*60+G$6))</f>
        <v>15900</v>
      </c>
      <c r="I19" s="41">
        <f>J19*60*60+K19*60</f>
        <v>15900</v>
      </c>
      <c r="J19" s="42">
        <f>ROUNDDOWN(H19/60/60, 0)</f>
        <v>4</v>
      </c>
      <c r="K19" s="43">
        <f>ROUNDDOWN((H19 - (J19*60*60))/60, 0)</f>
        <v>25</v>
      </c>
      <c r="L19" s="43">
        <f>H19-I19</f>
        <v>0</v>
      </c>
      <c r="M19" s="46"/>
      <c r="N19" s="48" t="e">
        <f>D19*$E$8</f>
        <v>#N/A</v>
      </c>
      <c r="O19" s="55" t="e">
        <f>((J19*60+K19)*60+L19)-N19</f>
        <v>#N/A</v>
      </c>
      <c r="P19" s="41" t="e">
        <f>Q19*60*60+R19*60</f>
        <v>#N/A</v>
      </c>
      <c r="Q19" s="42" t="e">
        <f>ROUNDDOWN(O19/60/60, 0)</f>
        <v>#N/A</v>
      </c>
      <c r="R19" s="43" t="e">
        <f>ROUNDDOWN((O19 - (Q19*60*60))/60, 0)</f>
        <v>#N/A</v>
      </c>
      <c r="S19" s="53" t="e">
        <f>O19-P19</f>
        <v>#N/A</v>
      </c>
      <c r="T19" s="54"/>
    </row>
    <row r="20" spans="1:20" x14ac:dyDescent="0.25">
      <c r="A20" s="21">
        <v>8</v>
      </c>
      <c r="B20" s="29" t="e">
        <f>LOOKUP(C20, Boats!$A$3:B$47,Boats!B$3:B$47)</f>
        <v>#N/A</v>
      </c>
      <c r="C20" s="56"/>
      <c r="D20" s="30" t="e">
        <f>IF(E$9="NS",LOOKUP(C20, Boats!$A$3:D$47,Boats!H$3:H$47),(IF(E$9="WL",LOOKUP(C20, Boats!$A$3:D$47,Boats!E$3:E$47),(IF(E$9="CR",LOOKUP(C20, Boats!$A$3:D$47,Boats!F$3:F$47))))))</f>
        <v>#N/A</v>
      </c>
      <c r="E20" s="49">
        <v>23</v>
      </c>
      <c r="F20" s="49">
        <v>0</v>
      </c>
      <c r="G20" s="49">
        <v>0</v>
      </c>
      <c r="H20" s="40">
        <f>((E20*60*60+F20*60+G20)-(E$6*60*60+F$6*60+G$6))</f>
        <v>15900</v>
      </c>
      <c r="I20" s="41">
        <f>J20*60*60+K20*60</f>
        <v>15900</v>
      </c>
      <c r="J20" s="42">
        <f>ROUNDDOWN(H20/60/60, 0)</f>
        <v>4</v>
      </c>
      <c r="K20" s="43">
        <f>ROUNDDOWN((H20 - (J20*60*60))/60, 0)</f>
        <v>25</v>
      </c>
      <c r="L20" s="43">
        <f>H20-I20</f>
        <v>0</v>
      </c>
      <c r="M20" s="46"/>
      <c r="N20" s="48" t="e">
        <f>D20*$E$8</f>
        <v>#N/A</v>
      </c>
      <c r="O20" s="55" t="e">
        <f>((J20*60+K20)*60+L20)-N20</f>
        <v>#N/A</v>
      </c>
      <c r="P20" s="41" t="e">
        <f>Q20*60*60+R20*60</f>
        <v>#N/A</v>
      </c>
      <c r="Q20" s="42" t="e">
        <f>ROUNDDOWN(O20/60/60, 0)</f>
        <v>#N/A</v>
      </c>
      <c r="R20" s="43" t="e">
        <f>ROUNDDOWN((O20 - (Q20*60*60))/60, 0)</f>
        <v>#N/A</v>
      </c>
      <c r="S20" s="53" t="e">
        <f>O20-P20</f>
        <v>#N/A</v>
      </c>
      <c r="T20" s="54"/>
    </row>
    <row r="21" spans="1:20" x14ac:dyDescent="0.25">
      <c r="A21" s="21">
        <v>9</v>
      </c>
      <c r="B21" s="29" t="e">
        <f>LOOKUP(C21, Boats!$A$3:B$47,Boats!B$3:B$47)</f>
        <v>#N/A</v>
      </c>
      <c r="C21" s="56"/>
      <c r="D21" s="30" t="e">
        <f>IF(E$9="NS",LOOKUP(C21, Boats!$A$3:D$47,Boats!H$3:H$47),(IF(E$9="WL",LOOKUP(C21, Boats!$A$3:D$47,Boats!E$3:E$47),(IF(E$9="CR",LOOKUP(C21, Boats!$A$3:D$47,Boats!F$3:F$47))))))</f>
        <v>#N/A</v>
      </c>
      <c r="E21" s="49">
        <v>23</v>
      </c>
      <c r="F21" s="49">
        <v>0</v>
      </c>
      <c r="G21" s="49">
        <v>0</v>
      </c>
      <c r="H21" s="40">
        <f>((E21*60*60+F21*60+G21)-(E$6*60*60+F$6*60+G$6))</f>
        <v>15900</v>
      </c>
      <c r="I21" s="41">
        <f>J21*60*60+K21*60</f>
        <v>15900</v>
      </c>
      <c r="J21" s="42">
        <f>ROUNDDOWN(H21/60/60, 0)</f>
        <v>4</v>
      </c>
      <c r="K21" s="43">
        <f>ROUNDDOWN((H21 - (J21*60*60))/60, 0)</f>
        <v>25</v>
      </c>
      <c r="L21" s="43">
        <f>H21-I21</f>
        <v>0</v>
      </c>
      <c r="M21" s="46"/>
      <c r="N21" s="48" t="e">
        <f>D21*$E$8</f>
        <v>#N/A</v>
      </c>
      <c r="O21" s="55" t="e">
        <f>((J21*60+K21)*60+L21)-N21</f>
        <v>#N/A</v>
      </c>
      <c r="P21" s="41" t="e">
        <f>Q21*60*60+R21*60</f>
        <v>#N/A</v>
      </c>
      <c r="Q21" s="42" t="e">
        <f>ROUNDDOWN(O21/60/60, 0)</f>
        <v>#N/A</v>
      </c>
      <c r="R21" s="43" t="e">
        <f>ROUNDDOWN((O21 - (Q21*60*60))/60, 0)</f>
        <v>#N/A</v>
      </c>
      <c r="S21" s="53" t="e">
        <f>O21-P21</f>
        <v>#N/A</v>
      </c>
      <c r="T21" s="54"/>
    </row>
    <row r="22" spans="1:20" x14ac:dyDescent="0.25">
      <c r="A22" s="21">
        <v>10</v>
      </c>
      <c r="B22" s="29" t="e">
        <f>LOOKUP(C22, Boats!$A$3:B$47,Boats!B$3:B$47)</f>
        <v>#N/A</v>
      </c>
      <c r="C22" s="56"/>
      <c r="D22" s="30" t="e">
        <f>IF(E$9="NS",LOOKUP(C22, Boats!$A$3:D$47,Boats!H$3:H$47),(IF(E$9="WL",LOOKUP(C22, Boats!$A$3:D$47,Boats!E$3:E$47),(IF(E$9="CR",LOOKUP(C22, Boats!$A$3:D$47,Boats!F$3:F$47))))))</f>
        <v>#N/A</v>
      </c>
      <c r="E22" s="49">
        <v>23</v>
      </c>
      <c r="F22" s="49">
        <v>0</v>
      </c>
      <c r="G22" s="49">
        <v>0</v>
      </c>
      <c r="H22" s="40">
        <f>((E22*60*60+F22*60+G22)-(E$6*60*60+F$6*60+G$6))</f>
        <v>15900</v>
      </c>
      <c r="I22" s="41">
        <f>J22*60*60+K22*60</f>
        <v>15900</v>
      </c>
      <c r="J22" s="42">
        <f>ROUNDDOWN(H22/60/60, 0)</f>
        <v>4</v>
      </c>
      <c r="K22" s="43">
        <f>ROUNDDOWN((H22 - (J22*60*60))/60, 0)</f>
        <v>25</v>
      </c>
      <c r="L22" s="43">
        <f>H22-I22</f>
        <v>0</v>
      </c>
      <c r="M22" s="45"/>
      <c r="N22" s="48" t="e">
        <f>D22*$E$8</f>
        <v>#N/A</v>
      </c>
      <c r="O22" s="55" t="e">
        <f>((J22*60+K22)*60+L22)-N22</f>
        <v>#N/A</v>
      </c>
      <c r="P22" s="41" t="e">
        <f>Q22*60*60+R22*60</f>
        <v>#N/A</v>
      </c>
      <c r="Q22" s="42" t="e">
        <f>ROUNDDOWN(O22/60/60, 0)</f>
        <v>#N/A</v>
      </c>
      <c r="R22" s="43" t="e">
        <f>ROUNDDOWN((O22 - (Q22*60*60))/60, 0)</f>
        <v>#N/A</v>
      </c>
      <c r="S22" s="53" t="e">
        <f>O22-P22</f>
        <v>#N/A</v>
      </c>
      <c r="T22" s="54"/>
    </row>
    <row r="23" spans="1:20" x14ac:dyDescent="0.25">
      <c r="A23" s="21">
        <v>11</v>
      </c>
      <c r="B23" s="29" t="e">
        <f>LOOKUP(C23, Boats!$A$3:B$47,Boats!B$3:B$47)</f>
        <v>#N/A</v>
      </c>
      <c r="C23" s="56"/>
      <c r="D23" s="30" t="e">
        <f>IF(E$9="NS",LOOKUP(C23, Boats!$A$3:D$47,Boats!H$3:H$47),(IF(E$9="WL",LOOKUP(C23, Boats!$A$3:D$47,Boats!E$3:E$47),(IF(E$9="CR",LOOKUP(C23, Boats!$A$3:D$47,Boats!F$3:F$47))))))</f>
        <v>#N/A</v>
      </c>
      <c r="E23" s="49">
        <v>23</v>
      </c>
      <c r="F23" s="49">
        <v>0</v>
      </c>
      <c r="G23" s="49">
        <v>0</v>
      </c>
      <c r="H23" s="40">
        <f>((E23*60*60+F23*60+G23)-(E$6*60*60+F$6*60+G$6))</f>
        <v>15900</v>
      </c>
      <c r="I23" s="41">
        <f>J23*60*60+K23*60</f>
        <v>15900</v>
      </c>
      <c r="J23" s="42">
        <f>ROUNDDOWN(H23/60/60, 0)</f>
        <v>4</v>
      </c>
      <c r="K23" s="43">
        <f>ROUNDDOWN((H23 - (J23*60*60))/60, 0)</f>
        <v>25</v>
      </c>
      <c r="L23" s="43">
        <f>H23-I23</f>
        <v>0</v>
      </c>
      <c r="M23" s="45"/>
      <c r="N23" s="48" t="e">
        <f>D23*$E$8</f>
        <v>#N/A</v>
      </c>
      <c r="O23" s="55" t="e">
        <f>((J23*60+K23)*60+L23)-N23</f>
        <v>#N/A</v>
      </c>
      <c r="P23" s="41" t="e">
        <f>Q23*60*60+R23*60</f>
        <v>#N/A</v>
      </c>
      <c r="Q23" s="42" t="e">
        <f>ROUNDDOWN(O23/60/60, 0)</f>
        <v>#N/A</v>
      </c>
      <c r="R23" s="43" t="e">
        <f>ROUNDDOWN((O23 - (Q23*60*60))/60, 0)</f>
        <v>#N/A</v>
      </c>
      <c r="S23" s="53" t="e">
        <f>O23-P23</f>
        <v>#N/A</v>
      </c>
      <c r="T23" s="54"/>
    </row>
    <row r="24" spans="1:20" x14ac:dyDescent="0.25">
      <c r="A24" s="21">
        <v>12</v>
      </c>
      <c r="B24" s="29" t="e">
        <f>LOOKUP(C24, Boats!$A$3:B$47,Boats!B$3:B$47)</f>
        <v>#N/A</v>
      </c>
      <c r="C24" s="56"/>
      <c r="D24" s="30" t="e">
        <f>IF(E$9="NS",LOOKUP(C24, Boats!$A$3:D$47,Boats!H$3:H$47),(IF(E$9="WL",LOOKUP(C24, Boats!$A$3:D$47,Boats!E$3:E$47),(IF(E$9="CR",LOOKUP(C24, Boats!$A$3:D$47,Boats!F$3:F$47))))))</f>
        <v>#N/A</v>
      </c>
      <c r="E24" s="49">
        <v>23</v>
      </c>
      <c r="F24" s="49">
        <v>0</v>
      </c>
      <c r="G24" s="49">
        <v>0</v>
      </c>
      <c r="H24" s="40">
        <f>((E24*60*60+F24*60+G24)-(E$6*60*60+F$6*60+G$6))</f>
        <v>15900</v>
      </c>
      <c r="I24" s="41">
        <f>J24*60*60+K24*60</f>
        <v>15900</v>
      </c>
      <c r="J24" s="42">
        <f>ROUNDDOWN(H24/60/60, 0)</f>
        <v>4</v>
      </c>
      <c r="K24" s="43">
        <f>ROUNDDOWN((H24 - (J24*60*60))/60, 0)</f>
        <v>25</v>
      </c>
      <c r="L24" s="43">
        <f>H24-I24</f>
        <v>0</v>
      </c>
      <c r="M24" s="45"/>
      <c r="N24" s="48" t="e">
        <f>D24*$E$8</f>
        <v>#N/A</v>
      </c>
      <c r="O24" s="55" t="e">
        <f>((J24*60+K24)*60+L24)-N24</f>
        <v>#N/A</v>
      </c>
      <c r="P24" s="41" t="e">
        <f>Q24*60*60+R24*60</f>
        <v>#N/A</v>
      </c>
      <c r="Q24" s="42" t="e">
        <f>ROUNDDOWN(O24/60/60, 0)</f>
        <v>#N/A</v>
      </c>
      <c r="R24" s="43" t="e">
        <f>ROUNDDOWN((O24 - (Q24*60*60))/60, 0)</f>
        <v>#N/A</v>
      </c>
      <c r="S24" s="53" t="e">
        <f>O24-P24</f>
        <v>#N/A</v>
      </c>
      <c r="T24" s="54"/>
    </row>
    <row r="25" spans="1:20" x14ac:dyDescent="0.25">
      <c r="A25" s="21">
        <v>13</v>
      </c>
      <c r="B25" s="29" t="e">
        <f>LOOKUP(C25, Boats!$A$3:B$47,Boats!B$3:B$47)</f>
        <v>#N/A</v>
      </c>
      <c r="C25" s="56"/>
      <c r="D25" s="30" t="e">
        <f>IF(E$9="NS",LOOKUP(C25, Boats!$A$3:D$47,Boats!H$3:H$47),(IF(E$9="WL",LOOKUP(C25, Boats!$A$3:D$47,Boats!E$3:E$47),(IF(E$9="CR",LOOKUP(C25, Boats!$A$3:D$47,Boats!F$3:F$47))))))</f>
        <v>#N/A</v>
      </c>
      <c r="E25" s="49">
        <v>23</v>
      </c>
      <c r="F25" s="49">
        <v>0</v>
      </c>
      <c r="G25" s="49">
        <v>0</v>
      </c>
      <c r="H25" s="40">
        <f>((E25*60*60+F25*60+G25)-(E$6*60*60+F$6*60+G$6))</f>
        <v>15900</v>
      </c>
      <c r="I25" s="41">
        <f>J25*60*60+K25*60</f>
        <v>15900</v>
      </c>
      <c r="J25" s="42">
        <f>ROUNDDOWN(H25/60/60, 0)</f>
        <v>4</v>
      </c>
      <c r="K25" s="43">
        <f>ROUNDDOWN((H25 - (J25*60*60))/60, 0)</f>
        <v>25</v>
      </c>
      <c r="L25" s="43">
        <f>H25-I25</f>
        <v>0</v>
      </c>
      <c r="M25" s="45"/>
      <c r="N25" s="48" t="e">
        <f>D25*$E$8</f>
        <v>#N/A</v>
      </c>
      <c r="O25" s="55" t="e">
        <f>((J25*60+K25)*60+L25)-N25</f>
        <v>#N/A</v>
      </c>
      <c r="P25" s="41" t="e">
        <f>Q25*60*60+R25*60</f>
        <v>#N/A</v>
      </c>
      <c r="Q25" s="42" t="e">
        <f>ROUNDDOWN(O25/60/60, 0)</f>
        <v>#N/A</v>
      </c>
      <c r="R25" s="43" t="e">
        <f>ROUNDDOWN((O25 - (Q25*60*60))/60, 0)</f>
        <v>#N/A</v>
      </c>
      <c r="S25" s="53" t="e">
        <f>O25-P25</f>
        <v>#N/A</v>
      </c>
      <c r="T25" s="54"/>
    </row>
    <row r="26" spans="1:20" x14ac:dyDescent="0.25">
      <c r="A26" s="21">
        <v>14</v>
      </c>
      <c r="B26" s="29" t="e">
        <f>LOOKUP(C26, Boats!$A$3:B$47,Boats!B$3:B$47)</f>
        <v>#N/A</v>
      </c>
      <c r="C26" s="56"/>
      <c r="D26" s="30" t="e">
        <f>IF(E$9="NS",LOOKUP(C26, Boats!$A$3:D$47,Boats!H$3:H$47),(IF(E$9="WL",LOOKUP(C26, Boats!$A$3:D$47,Boats!E$3:E$47),(IF(E$9="CR",LOOKUP(C26, Boats!$A$3:D$47,Boats!F$3:F$47))))))</f>
        <v>#N/A</v>
      </c>
      <c r="E26" s="49">
        <v>23</v>
      </c>
      <c r="F26" s="49">
        <v>0</v>
      </c>
      <c r="G26" s="49">
        <v>0</v>
      </c>
      <c r="H26" s="40">
        <f>((E26*60*60+F26*60+G26)-(E$6*60*60+F$6*60+G$6))</f>
        <v>15900</v>
      </c>
      <c r="I26" s="41">
        <f>J26*60*60+K26*60</f>
        <v>15900</v>
      </c>
      <c r="J26" s="42">
        <f>ROUNDDOWN(H26/60/60, 0)</f>
        <v>4</v>
      </c>
      <c r="K26" s="43">
        <f>ROUNDDOWN((H26 - (J26*60*60))/60, 0)</f>
        <v>25</v>
      </c>
      <c r="L26" s="43">
        <f>H26-I26</f>
        <v>0</v>
      </c>
      <c r="M26" s="45"/>
      <c r="N26" s="48" t="e">
        <f>D26*$E$8</f>
        <v>#N/A</v>
      </c>
      <c r="O26" s="55" t="e">
        <f>((J26*60+K26)*60+L26)-N26</f>
        <v>#N/A</v>
      </c>
      <c r="P26" s="41" t="e">
        <f>Q26*60*60+R26*60</f>
        <v>#N/A</v>
      </c>
      <c r="Q26" s="42" t="e">
        <f>ROUNDDOWN(O26/60/60, 0)</f>
        <v>#N/A</v>
      </c>
      <c r="R26" s="43" t="e">
        <f>ROUNDDOWN((O26 - (Q26*60*60))/60, 0)</f>
        <v>#N/A</v>
      </c>
      <c r="S26" s="53" t="e">
        <f>O26-P26</f>
        <v>#N/A</v>
      </c>
      <c r="T26" s="54"/>
    </row>
    <row r="27" spans="1:20" x14ac:dyDescent="0.25">
      <c r="A27" s="21">
        <v>15</v>
      </c>
      <c r="B27" s="29" t="e">
        <f>LOOKUP(C27, Boats!$A$3:B$47,Boats!B$3:B$47)</f>
        <v>#N/A</v>
      </c>
      <c r="C27" s="56"/>
      <c r="D27" s="30" t="e">
        <f>IF(E$9="NS",LOOKUP(C27, Boats!$A$3:D$47,Boats!H$3:H$47),(IF(E$9="WL",LOOKUP(C27, Boats!$A$3:D$47,Boats!E$3:E$47),(IF(E$9="CR",LOOKUP(C27, Boats!$A$3:D$47,Boats!F$3:F$47))))))</f>
        <v>#N/A</v>
      </c>
      <c r="E27" s="49">
        <v>23</v>
      </c>
      <c r="F27" s="49">
        <v>0</v>
      </c>
      <c r="G27" s="49">
        <v>0</v>
      </c>
      <c r="H27" s="40">
        <f>((E27*60*60+F27*60+G27)-(E$6*60*60+F$6*60+G$6))</f>
        <v>15900</v>
      </c>
      <c r="I27" s="41">
        <f>J27*60*60+K27*60</f>
        <v>15900</v>
      </c>
      <c r="J27" s="42">
        <f>ROUNDDOWN(H27/60/60, 0)</f>
        <v>4</v>
      </c>
      <c r="K27" s="43">
        <f>ROUNDDOWN((H27 - (J27*60*60))/60, 0)</f>
        <v>25</v>
      </c>
      <c r="L27" s="43">
        <f>H27-I27</f>
        <v>0</v>
      </c>
      <c r="M27" s="46"/>
      <c r="N27" s="48" t="e">
        <f>D27*$E$8</f>
        <v>#N/A</v>
      </c>
      <c r="O27" s="55" t="e">
        <f>((J27*60+K27)*60+L27)-N27</f>
        <v>#N/A</v>
      </c>
      <c r="P27" s="41" t="e">
        <f>Q27*60*60+R27*60</f>
        <v>#N/A</v>
      </c>
      <c r="Q27" s="42" t="e">
        <f>ROUNDDOWN(O27/60/60, 0)</f>
        <v>#N/A</v>
      </c>
      <c r="R27" s="43" t="e">
        <f>ROUNDDOWN((O27 - (Q27*60*60))/60, 0)</f>
        <v>#N/A</v>
      </c>
      <c r="S27" s="53" t="e">
        <f>O27-P27</f>
        <v>#N/A</v>
      </c>
      <c r="T27" s="54"/>
    </row>
    <row r="28" spans="1:20" x14ac:dyDescent="0.25">
      <c r="A28" s="21">
        <v>16</v>
      </c>
      <c r="B28" s="29" t="e">
        <f>LOOKUP(C28, Boats!$A$3:B$47,Boats!B$3:B$47)</f>
        <v>#N/A</v>
      </c>
      <c r="C28" s="56"/>
      <c r="D28" s="30" t="e">
        <f>IF(E$9="NS",LOOKUP(C28, Boats!$A$3:D$47,Boats!H$3:H$47),(IF(E$9="WL",LOOKUP(C28, Boats!$A$3:D$47,Boats!E$3:E$47),(IF(E$9="CR",LOOKUP(C28, Boats!$A$3:D$47,Boats!F$3:F$47))))))</f>
        <v>#N/A</v>
      </c>
      <c r="E28" s="49">
        <v>23</v>
      </c>
      <c r="F28" s="49">
        <v>0</v>
      </c>
      <c r="G28" s="49">
        <v>0</v>
      </c>
      <c r="H28" s="40">
        <f>((E28*60*60+F28*60+G28)-(E$6*60*60+F$6*60+G$6))</f>
        <v>15900</v>
      </c>
      <c r="I28" s="41">
        <f>J28*60*60+K28*60</f>
        <v>15900</v>
      </c>
      <c r="J28" s="42">
        <f>ROUNDDOWN(H28/60/60, 0)</f>
        <v>4</v>
      </c>
      <c r="K28" s="43">
        <f>ROUNDDOWN((H28 - (J28*60*60))/60, 0)</f>
        <v>25</v>
      </c>
      <c r="L28" s="43">
        <f>H28-I28</f>
        <v>0</v>
      </c>
      <c r="M28" s="46"/>
      <c r="N28" s="48" t="e">
        <f>D28*$E$8</f>
        <v>#N/A</v>
      </c>
      <c r="O28" s="55" t="e">
        <f>((J28*60+K28)*60+L28)-N28</f>
        <v>#N/A</v>
      </c>
      <c r="P28" s="41" t="e">
        <f>Q28*60*60+R28*60</f>
        <v>#N/A</v>
      </c>
      <c r="Q28" s="42" t="e">
        <f>ROUNDDOWN(O28/60/60, 0)</f>
        <v>#N/A</v>
      </c>
      <c r="R28" s="43" t="e">
        <f>ROUNDDOWN((O28 - (Q28*60*60))/60, 0)</f>
        <v>#N/A</v>
      </c>
      <c r="S28" s="53" t="e">
        <f>O28-P28</f>
        <v>#N/A</v>
      </c>
      <c r="T28" s="54"/>
    </row>
  </sheetData>
  <sortState ref="B13:T28">
    <sortCondition ref="O13"/>
  </sortState>
  <mergeCells count="12">
    <mergeCell ref="J10:L10"/>
    <mergeCell ref="O10:S10"/>
    <mergeCell ref="E11:G11"/>
    <mergeCell ref="J11:L11"/>
    <mergeCell ref="O11:S11"/>
    <mergeCell ref="D3:H3"/>
    <mergeCell ref="D4:F4"/>
    <mergeCell ref="D5:T5"/>
    <mergeCell ref="B6:D6"/>
    <mergeCell ref="C7:D7"/>
    <mergeCell ref="C8:D8"/>
    <mergeCell ref="E8:F8"/>
  </mergeCells>
  <dataValidations count="6">
    <dataValidation type="whole" allowBlank="1" showInputMessage="1" showErrorMessage="1" prompt="Seconds" sqref="G13:G28 G6">
      <formula1>0</formula1>
      <formula2>60</formula2>
    </dataValidation>
    <dataValidation type="whole" allowBlank="1" showInputMessage="1" showErrorMessage="1" prompt="Minutes" sqref="F13:F28 F6">
      <formula1>0</formula1>
      <formula2>60</formula2>
    </dataValidation>
    <dataValidation type="whole" allowBlank="1" showInputMessage="1" showErrorMessage="1" prompt="Hours must be in 24-hour Military format" sqref="E13:E28 E6">
      <formula1>0</formula1>
      <formula2>24</formula2>
    </dataValidation>
    <dataValidation type="list" showInputMessage="1" showErrorMessage="1" sqref="E7:G7 J7:M7">
      <formula1>RaceMark</formula1>
    </dataValidation>
    <dataValidation type="list" allowBlank="1" showInputMessage="1" showErrorMessage="1" sqref="E9">
      <formula1>PHRFType</formula1>
    </dataValidation>
    <dataValidation type="list" allowBlank="1" showInputMessage="1" showErrorMessage="1" sqref="C13:C24 D3">
      <formula1>BoatName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2" r:id="rId3" name="CommandButton1">
          <controlPr defaultSize="0" autoLine="0" r:id="rId4">
            <anchor moveWithCells="1">
              <from>
                <xdr:col>21</xdr:col>
                <xdr:colOff>228600</xdr:colOff>
                <xdr:row>9</xdr:row>
                <xdr:rowOff>7620</xdr:rowOff>
              </from>
              <to>
                <xdr:col>24</xdr:col>
                <xdr:colOff>83820</xdr:colOff>
                <xdr:row>12</xdr:row>
                <xdr:rowOff>0</xdr:rowOff>
              </to>
            </anchor>
          </controlPr>
        </control>
      </mc:Choice>
      <mc:Fallback>
        <control shapeId="5122" r:id="rId3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2:T28"/>
  <sheetViews>
    <sheetView workbookViewId="0">
      <selection activeCell="N9" sqref="N9"/>
    </sheetView>
  </sheetViews>
  <sheetFormatPr defaultColWidth="9.109375" defaultRowHeight="13.8" x14ac:dyDescent="0.25"/>
  <cols>
    <col min="1" max="1" width="3.5546875" style="21" customWidth="1"/>
    <col min="2" max="2" width="9.109375" style="21"/>
    <col min="3" max="3" width="22.33203125" style="21" customWidth="1"/>
    <col min="4" max="4" width="7.6640625" style="21" customWidth="1"/>
    <col min="5" max="7" width="4.6640625" style="21" customWidth="1"/>
    <col min="8" max="8" width="2" style="21" hidden="1" customWidth="1"/>
    <col min="9" max="9" width="1.88671875" style="21" hidden="1" customWidth="1"/>
    <col min="10" max="13" width="4.6640625" style="21" customWidth="1"/>
    <col min="14" max="15" width="9.109375" style="21"/>
    <col min="16" max="16" width="5.44140625" style="21" hidden="1" customWidth="1"/>
    <col min="17" max="19" width="5.44140625" style="21" customWidth="1"/>
    <col min="20" max="20" width="16.44140625" style="21" customWidth="1"/>
    <col min="21" max="21" width="3" style="21" customWidth="1"/>
    <col min="22" max="16384" width="9.109375" style="21"/>
  </cols>
  <sheetData>
    <row r="2" spans="1:20" ht="21" x14ac:dyDescent="0.5">
      <c r="A2" s="58" t="s">
        <v>128</v>
      </c>
      <c r="B2" s="58"/>
      <c r="C2" s="58"/>
      <c r="D2" s="57" t="str">
        <f>'Race NS'!D2</f>
        <v>Wednesday Night race - xx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7.399999999999999" x14ac:dyDescent="0.3">
      <c r="A3" s="58" t="s">
        <v>127</v>
      </c>
      <c r="B3" s="58"/>
      <c r="C3" s="58"/>
      <c r="D3" s="127">
        <f>'Race NS'!D3</f>
        <v>0</v>
      </c>
      <c r="E3" s="128"/>
      <c r="F3" s="128"/>
      <c r="G3" s="128"/>
      <c r="H3" s="128"/>
    </row>
    <row r="4" spans="1:20" ht="15.6" x14ac:dyDescent="0.3">
      <c r="B4" s="23" t="s">
        <v>129</v>
      </c>
      <c r="D4" s="125" t="str">
        <f>'Race NS'!D4</f>
        <v>xx/xx/xx</v>
      </c>
      <c r="E4" s="126"/>
      <c r="F4" s="126"/>
      <c r="G4" s="113"/>
      <c r="H4" s="113"/>
      <c r="I4" s="113"/>
    </row>
    <row r="5" spans="1:20" ht="15.6" x14ac:dyDescent="0.3">
      <c r="B5" s="37" t="s">
        <v>130</v>
      </c>
      <c r="D5" s="142" t="str">
        <f>'Race NS'!D5</f>
        <v xml:space="preserve"> 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17.399999999999999" x14ac:dyDescent="0.25">
      <c r="B6" s="149" t="s">
        <v>126</v>
      </c>
      <c r="C6" s="150"/>
      <c r="D6" s="151"/>
      <c r="E6" s="52">
        <v>18</v>
      </c>
      <c r="F6" s="52">
        <v>40</v>
      </c>
      <c r="G6" s="52">
        <v>0</v>
      </c>
    </row>
    <row r="7" spans="1:20" ht="16.2" thickBot="1" x14ac:dyDescent="0.35">
      <c r="B7" s="38"/>
      <c r="C7" s="152" t="s">
        <v>120</v>
      </c>
      <c r="D7" s="153"/>
      <c r="E7" s="101" t="s">
        <v>20</v>
      </c>
      <c r="F7" s="101"/>
      <c r="G7" s="51"/>
      <c r="H7" s="51"/>
      <c r="I7" s="51"/>
      <c r="J7" s="51"/>
      <c r="K7" s="51"/>
      <c r="L7" s="51"/>
      <c r="M7" s="51"/>
      <c r="O7" s="22" t="s">
        <v>124</v>
      </c>
    </row>
    <row r="8" spans="1:20" ht="16.8" thickTop="1" thickBot="1" x14ac:dyDescent="0.3">
      <c r="C8" s="155" t="s">
        <v>121</v>
      </c>
      <c r="D8" s="156"/>
      <c r="E8" s="157">
        <f>IF(ISBLANK(F7),'Race NS'!$E$8, VLOOKUP( E7,Course!$A$23:$T$41, LOOKUP(F7,Course!$A$2:$A$19,Course!$B$2:$B$19),FALSE))+IF(ISBLANK(G7), 0, VLOOKUP(F7,Course!$A$23:$T$41, LOOKUP(G7,Course!$A$2:$A$19,Course!$B$2:$B$19),FALSE))+IF(ISBLANK(J7), 0, VLOOKUP(G7,Course!$A$23:$T$41, LOOKUP(J7,Course!$A$2:$A$19,Course!$B$2:$B$19),FALSE))+IF(ISBLANK(K7), 0, VLOOKUP(J7,Course!$A$23:$T$41, LOOKUP(K7,Course!$A$2:$A$19,Course!$B$2:$B$19),FALSE))+IF(ISBLANK(L7), 0, VLOOKUP(K7,Course!$A$23:$T$41, LOOKUP(L7,Course!$A$2:$A$19,Course!$B$2:$B$19),FALSE))+IF(ISBLANK(M7), 0, VLOOKUP(L7,Course!$A$23:$T$41, LOOKUP(M7,Course!$A$2:$A$19,Course!$B$2:$B$19),FALSE))</f>
        <v>0</v>
      </c>
      <c r="F8" s="158"/>
    </row>
    <row r="9" spans="1:20" ht="16.8" thickTop="1" thickBot="1" x14ac:dyDescent="0.3">
      <c r="C9" s="99" t="s">
        <v>220</v>
      </c>
      <c r="D9" s="100"/>
      <c r="E9" s="102" t="s">
        <v>221</v>
      </c>
      <c r="F9" s="95"/>
    </row>
    <row r="10" spans="1:20" x14ac:dyDescent="0.25">
      <c r="B10" s="8"/>
      <c r="C10" s="96"/>
      <c r="D10" s="97"/>
      <c r="E10" s="98"/>
      <c r="F10" s="35"/>
      <c r="G10" s="36"/>
      <c r="H10" s="11"/>
      <c r="I10" s="11"/>
      <c r="J10" s="129" t="s">
        <v>24</v>
      </c>
      <c r="K10" s="159"/>
      <c r="L10" s="160"/>
      <c r="M10" s="39"/>
      <c r="N10" s="115" t="s">
        <v>25</v>
      </c>
      <c r="O10" s="129" t="s">
        <v>26</v>
      </c>
      <c r="P10" s="159"/>
      <c r="Q10" s="159"/>
      <c r="R10" s="159"/>
      <c r="S10" s="160"/>
      <c r="T10" s="10"/>
    </row>
    <row r="11" spans="1:20" ht="14.4" x14ac:dyDescent="0.3">
      <c r="B11" s="13" t="s">
        <v>27</v>
      </c>
      <c r="C11" s="14" t="s">
        <v>28</v>
      </c>
      <c r="D11" s="15" t="s">
        <v>25</v>
      </c>
      <c r="E11" s="154" t="s">
        <v>29</v>
      </c>
      <c r="F11" s="154"/>
      <c r="G11" s="154"/>
      <c r="H11" s="33"/>
      <c r="I11" s="116"/>
      <c r="J11" s="132" t="s">
        <v>30</v>
      </c>
      <c r="K11" s="132"/>
      <c r="L11" s="132"/>
      <c r="N11" s="114" t="s">
        <v>31</v>
      </c>
      <c r="O11" s="146" t="s">
        <v>32</v>
      </c>
      <c r="P11" s="147"/>
      <c r="Q11" s="147"/>
      <c r="R11" s="147"/>
      <c r="S11" s="148"/>
      <c r="T11" s="114" t="s">
        <v>33</v>
      </c>
    </row>
    <row r="12" spans="1:20" ht="14.4" thickBot="1" x14ac:dyDescent="0.3">
      <c r="B12" s="18" t="s">
        <v>34</v>
      </c>
      <c r="C12" s="14" t="s">
        <v>35</v>
      </c>
      <c r="D12" s="19" t="s">
        <v>36</v>
      </c>
      <c r="E12" s="20" t="s">
        <v>37</v>
      </c>
      <c r="F12" s="20" t="s">
        <v>38</v>
      </c>
      <c r="G12" s="20" t="s">
        <v>39</v>
      </c>
      <c r="H12" s="20"/>
      <c r="I12" s="20"/>
      <c r="J12" s="20" t="s">
        <v>37</v>
      </c>
      <c r="K12" s="20" t="s">
        <v>38</v>
      </c>
      <c r="L12" s="47" t="s">
        <v>39</v>
      </c>
      <c r="N12" s="47" t="s">
        <v>40</v>
      </c>
      <c r="O12" s="20" t="s">
        <v>41</v>
      </c>
      <c r="P12" s="20"/>
      <c r="Q12" s="20" t="s">
        <v>37</v>
      </c>
      <c r="R12" s="20" t="s">
        <v>38</v>
      </c>
      <c r="S12" s="20" t="s">
        <v>39</v>
      </c>
      <c r="T12" s="20" t="s">
        <v>42</v>
      </c>
    </row>
    <row r="13" spans="1:20" ht="14.4" thickTop="1" x14ac:dyDescent="0.25">
      <c r="A13" s="21">
        <v>1</v>
      </c>
      <c r="B13" s="29" t="e">
        <f>LOOKUP(C13, Boats!$A$3:B$47,Boats!B$3:B$47)</f>
        <v>#N/A</v>
      </c>
      <c r="C13" s="56"/>
      <c r="D13" s="30" t="e">
        <f>IF(E$9="NS",LOOKUP(C13, Boats!$A$3:D$47,Boats!H$3:H$47),(IF(E$9="WL",LOOKUP(C13, Boats!$A$3:D$47,Boats!E$3:E$47),(IF(E$9="CR",LOOKUP(C13, Boats!$A$3:D$47,Boats!F$3:F$47))))))</f>
        <v>#N/A</v>
      </c>
      <c r="E13" s="49">
        <v>23</v>
      </c>
      <c r="F13" s="49">
        <v>0</v>
      </c>
      <c r="G13" s="49">
        <v>0</v>
      </c>
      <c r="H13" s="40">
        <f>((E13*60*60+F13*60+G13)-(E$6*60*60+F$6*60+G$6))</f>
        <v>15600</v>
      </c>
      <c r="I13" s="41">
        <f>J13*60*60+K13*60</f>
        <v>15600</v>
      </c>
      <c r="J13" s="42">
        <f>ROUNDDOWN(H13/60/60, 0)</f>
        <v>4</v>
      </c>
      <c r="K13" s="43">
        <f>ROUNDDOWN((H13 - (J13*60*60))/60, 0)</f>
        <v>20</v>
      </c>
      <c r="L13" s="48">
        <f>H13-I13</f>
        <v>0</v>
      </c>
      <c r="M13" s="44"/>
      <c r="N13" s="48" t="e">
        <f>D13*$E$8</f>
        <v>#N/A</v>
      </c>
      <c r="O13" s="55" t="e">
        <f>((J13*60+K13)*60+L13)-N13</f>
        <v>#N/A</v>
      </c>
      <c r="P13" s="41" t="e">
        <f>Q13*60*60+R13*60</f>
        <v>#N/A</v>
      </c>
      <c r="Q13" s="42" t="e">
        <f>ROUNDDOWN(O13/60/60, 0)</f>
        <v>#N/A</v>
      </c>
      <c r="R13" s="43" t="e">
        <f>ROUNDDOWN((O13 - (Q13*60*60))/60, 0)</f>
        <v>#N/A</v>
      </c>
      <c r="S13" s="53" t="e">
        <f>O13-P13</f>
        <v>#N/A</v>
      </c>
      <c r="T13" s="54"/>
    </row>
    <row r="14" spans="1:20" x14ac:dyDescent="0.25">
      <c r="A14" s="21">
        <v>2</v>
      </c>
      <c r="B14" s="29" t="e">
        <f>LOOKUP(C14, Boats!$A$3:B$47,Boats!B$3:B$47)</f>
        <v>#N/A</v>
      </c>
      <c r="C14" s="56"/>
      <c r="D14" s="30" t="e">
        <f>IF(E$9="NS",LOOKUP(C14, Boats!$A$3:D$47,Boats!H$3:H$47),(IF(E$9="WL",LOOKUP(C14, Boats!$A$3:D$47,Boats!E$3:E$47),(IF(E$9="CR",LOOKUP(C14, Boats!$A$3:D$47,Boats!F$3:F$47))))))</f>
        <v>#N/A</v>
      </c>
      <c r="E14" s="49">
        <v>23</v>
      </c>
      <c r="F14" s="49">
        <v>0</v>
      </c>
      <c r="G14" s="49">
        <v>0</v>
      </c>
      <c r="H14" s="40">
        <f>((E14*60*60+F14*60+G14)-(E$6*60*60+F$6*60+G$6))</f>
        <v>15600</v>
      </c>
      <c r="I14" s="41">
        <f>J14*60*60+K14*60</f>
        <v>15600</v>
      </c>
      <c r="J14" s="42">
        <f>ROUNDDOWN(H14/60/60, 0)</f>
        <v>4</v>
      </c>
      <c r="K14" s="43">
        <f>ROUNDDOWN((H14 - (J14*60*60))/60, 0)</f>
        <v>20</v>
      </c>
      <c r="L14" s="43">
        <f>H14-I14</f>
        <v>0</v>
      </c>
      <c r="M14" s="45"/>
      <c r="N14" s="48" t="e">
        <f>D14*$E$8</f>
        <v>#N/A</v>
      </c>
      <c r="O14" s="55" t="e">
        <f>((J14*60+K14)*60+L14)-N14</f>
        <v>#N/A</v>
      </c>
      <c r="P14" s="41" t="e">
        <f>Q14*60*60+R14*60</f>
        <v>#N/A</v>
      </c>
      <c r="Q14" s="42" t="e">
        <f>ROUNDDOWN(O14/60/60, 0)</f>
        <v>#N/A</v>
      </c>
      <c r="R14" s="43" t="e">
        <f>ROUNDDOWN((O14 - (Q14*60*60))/60, 0)</f>
        <v>#N/A</v>
      </c>
      <c r="S14" s="53" t="e">
        <f>O14-P14</f>
        <v>#N/A</v>
      </c>
      <c r="T14" s="54"/>
    </row>
    <row r="15" spans="1:20" x14ac:dyDescent="0.25">
      <c r="A15" s="21">
        <v>3</v>
      </c>
      <c r="B15" s="29" t="e">
        <f>LOOKUP(C15, Boats!$A$3:B$47,Boats!B$3:B$47)</f>
        <v>#N/A</v>
      </c>
      <c r="C15" s="56"/>
      <c r="D15" s="30" t="e">
        <f>IF(E$9="NS",LOOKUP(C15, Boats!$A$3:D$47,Boats!H$3:H$47),(IF(E$9="WL",LOOKUP(C15, Boats!$A$3:D$47,Boats!E$3:E$47),(IF(E$9="CR",LOOKUP(C15, Boats!$A$3:D$47,Boats!F$3:F$47))))))</f>
        <v>#N/A</v>
      </c>
      <c r="E15" s="49">
        <v>23</v>
      </c>
      <c r="F15" s="49">
        <v>0</v>
      </c>
      <c r="G15" s="49">
        <v>0</v>
      </c>
      <c r="H15" s="40">
        <f>((E15*60*60+F15*60+G15)-(E$6*60*60+F$6*60+G$6))</f>
        <v>15600</v>
      </c>
      <c r="I15" s="41">
        <f>J15*60*60+K15*60</f>
        <v>15600</v>
      </c>
      <c r="J15" s="42">
        <f>ROUNDDOWN(H15/60/60, 0)</f>
        <v>4</v>
      </c>
      <c r="K15" s="43">
        <f>ROUNDDOWN((H15 - (J15*60*60))/60, 0)</f>
        <v>20</v>
      </c>
      <c r="L15" s="43">
        <f>H15-I15</f>
        <v>0</v>
      </c>
      <c r="M15" s="46"/>
      <c r="N15" s="48" t="e">
        <f>D15*$E$8</f>
        <v>#N/A</v>
      </c>
      <c r="O15" s="55" t="e">
        <f>((J15*60+K15)*60+L15)-N15</f>
        <v>#N/A</v>
      </c>
      <c r="P15" s="41" t="e">
        <f>Q15*60*60+R15*60</f>
        <v>#N/A</v>
      </c>
      <c r="Q15" s="42" t="e">
        <f>ROUNDDOWN(O15/60/60, 0)</f>
        <v>#N/A</v>
      </c>
      <c r="R15" s="43" t="e">
        <f>ROUNDDOWN((O15 - (Q15*60*60))/60, 0)</f>
        <v>#N/A</v>
      </c>
      <c r="S15" s="53" t="e">
        <f>O15-P15</f>
        <v>#N/A</v>
      </c>
      <c r="T15" s="54"/>
    </row>
    <row r="16" spans="1:20" x14ac:dyDescent="0.25">
      <c r="A16" s="21">
        <v>4</v>
      </c>
      <c r="B16" s="29" t="e">
        <f>LOOKUP(C16, Boats!$A$3:B$47,Boats!B$3:B$47)</f>
        <v>#N/A</v>
      </c>
      <c r="C16" s="56"/>
      <c r="D16" s="30" t="e">
        <f>IF(E$9="NS",LOOKUP(C16, Boats!$A$3:D$47,Boats!H$3:H$47),(IF(E$9="WL",LOOKUP(C16, Boats!$A$3:D$47,Boats!E$3:E$47),(IF(E$9="CR",LOOKUP(C16, Boats!$A$3:D$47,Boats!F$3:F$47))))))</f>
        <v>#N/A</v>
      </c>
      <c r="E16" s="49">
        <v>23</v>
      </c>
      <c r="F16" s="49">
        <v>0</v>
      </c>
      <c r="G16" s="49">
        <v>0</v>
      </c>
      <c r="H16" s="40">
        <f>((E16*60*60+F16*60+G16)-(E$6*60*60+F$6*60+G$6))</f>
        <v>15600</v>
      </c>
      <c r="I16" s="41">
        <f>J16*60*60+K16*60</f>
        <v>15600</v>
      </c>
      <c r="J16" s="42">
        <f>ROUNDDOWN(H16/60/60, 0)</f>
        <v>4</v>
      </c>
      <c r="K16" s="43">
        <f>ROUNDDOWN((H16 - (J16*60*60))/60, 0)</f>
        <v>20</v>
      </c>
      <c r="L16" s="43">
        <f>H16-I16</f>
        <v>0</v>
      </c>
      <c r="M16" s="45"/>
      <c r="N16" s="48" t="e">
        <f>D16*$E$8</f>
        <v>#N/A</v>
      </c>
      <c r="O16" s="55" t="e">
        <f>((J16*60+K16)*60+L16)-N16</f>
        <v>#N/A</v>
      </c>
      <c r="P16" s="41" t="e">
        <f>Q16*60*60+R16*60</f>
        <v>#N/A</v>
      </c>
      <c r="Q16" s="42" t="e">
        <f>ROUNDDOWN(O16/60/60, 0)</f>
        <v>#N/A</v>
      </c>
      <c r="R16" s="43" t="e">
        <f>ROUNDDOWN((O16 - (Q16*60*60))/60, 0)</f>
        <v>#N/A</v>
      </c>
      <c r="S16" s="53" t="e">
        <f>O16-P16</f>
        <v>#N/A</v>
      </c>
      <c r="T16" s="54"/>
    </row>
    <row r="17" spans="1:20" x14ac:dyDescent="0.25">
      <c r="A17" s="21">
        <v>5</v>
      </c>
      <c r="B17" s="29" t="e">
        <f>LOOKUP(C17, Boats!$A$3:B$47,Boats!B$3:B$47)</f>
        <v>#N/A</v>
      </c>
      <c r="C17" s="56"/>
      <c r="D17" s="30" t="e">
        <f>IF(E$9="NS",LOOKUP(C17, Boats!$A$3:D$47,Boats!H$3:H$47),(IF(E$9="WL",LOOKUP(C17, Boats!$A$3:D$47,Boats!E$3:E$47),(IF(E$9="CR",LOOKUP(C17, Boats!$A$3:D$47,Boats!F$3:F$47))))))</f>
        <v>#N/A</v>
      </c>
      <c r="E17" s="49">
        <v>23</v>
      </c>
      <c r="F17" s="49">
        <v>0</v>
      </c>
      <c r="G17" s="49">
        <v>0</v>
      </c>
      <c r="H17" s="40">
        <f>((E17*60*60+F17*60+G17)-(E$6*60*60+F$6*60+G$6))</f>
        <v>15600</v>
      </c>
      <c r="I17" s="41">
        <f>J17*60*60+K17*60</f>
        <v>15600</v>
      </c>
      <c r="J17" s="42">
        <f>ROUNDDOWN(H17/60/60, 0)</f>
        <v>4</v>
      </c>
      <c r="K17" s="43">
        <f>ROUNDDOWN((H17 - (J17*60*60))/60, 0)</f>
        <v>20</v>
      </c>
      <c r="L17" s="43">
        <f>H17-I17</f>
        <v>0</v>
      </c>
      <c r="M17" s="45"/>
      <c r="N17" s="48" t="e">
        <f>D17*$E$8</f>
        <v>#N/A</v>
      </c>
      <c r="O17" s="55" t="e">
        <f>((J17*60+K17)*60+L17)-N17</f>
        <v>#N/A</v>
      </c>
      <c r="P17" s="41" t="e">
        <f>Q17*60*60+R17*60</f>
        <v>#N/A</v>
      </c>
      <c r="Q17" s="42" t="e">
        <f>ROUNDDOWN(O17/60/60, 0)</f>
        <v>#N/A</v>
      </c>
      <c r="R17" s="43" t="e">
        <f>ROUNDDOWN((O17 - (Q17*60*60))/60, 0)</f>
        <v>#N/A</v>
      </c>
      <c r="S17" s="53" t="e">
        <f>O17-P17</f>
        <v>#N/A</v>
      </c>
      <c r="T17" s="54"/>
    </row>
    <row r="18" spans="1:20" x14ac:dyDescent="0.25">
      <c r="A18" s="21">
        <v>6</v>
      </c>
      <c r="B18" s="29" t="e">
        <f>LOOKUP(C18, Boats!$A$3:B$47,Boats!B$3:B$47)</f>
        <v>#N/A</v>
      </c>
      <c r="C18" s="56"/>
      <c r="D18" s="30" t="e">
        <f>IF(E$9="NS",LOOKUP(C18, Boats!$A$3:D$47,Boats!H$3:H$47),(IF(E$9="WL",LOOKUP(C18, Boats!$A$3:D$47,Boats!E$3:E$47),(IF(E$9="CR",LOOKUP(C18, Boats!$A$3:D$47,Boats!F$3:F$47))))))</f>
        <v>#N/A</v>
      </c>
      <c r="E18" s="49">
        <v>23</v>
      </c>
      <c r="F18" s="49">
        <v>0</v>
      </c>
      <c r="G18" s="49">
        <v>0</v>
      </c>
      <c r="H18" s="40">
        <f>((E18*60*60+F18*60+G18)-(E$6*60*60+F$6*60+G$6))</f>
        <v>15600</v>
      </c>
      <c r="I18" s="41">
        <f>J18*60*60+K18*60</f>
        <v>15600</v>
      </c>
      <c r="J18" s="42">
        <f>ROUNDDOWN(H18/60/60, 0)</f>
        <v>4</v>
      </c>
      <c r="K18" s="43">
        <f>ROUNDDOWN((H18 - (J18*60*60))/60, 0)</f>
        <v>20</v>
      </c>
      <c r="L18" s="43">
        <f>H18-I18</f>
        <v>0</v>
      </c>
      <c r="M18" s="45"/>
      <c r="N18" s="48" t="e">
        <f>D18*$E$8</f>
        <v>#N/A</v>
      </c>
      <c r="O18" s="55" t="e">
        <f>((J18*60+K18)*60+L18)-N18</f>
        <v>#N/A</v>
      </c>
      <c r="P18" s="41" t="e">
        <f>Q18*60*60+R18*60</f>
        <v>#N/A</v>
      </c>
      <c r="Q18" s="42" t="e">
        <f>ROUNDDOWN(O18/60/60, 0)</f>
        <v>#N/A</v>
      </c>
      <c r="R18" s="43" t="e">
        <f>ROUNDDOWN((O18 - (Q18*60*60))/60, 0)</f>
        <v>#N/A</v>
      </c>
      <c r="S18" s="53" t="e">
        <f>O18-P18</f>
        <v>#N/A</v>
      </c>
      <c r="T18" s="54"/>
    </row>
    <row r="19" spans="1:20" x14ac:dyDescent="0.25">
      <c r="A19" s="21">
        <v>7</v>
      </c>
      <c r="B19" s="29" t="e">
        <f>LOOKUP(C19, Boats!$A$3:B$47,Boats!B$3:B$47)</f>
        <v>#N/A</v>
      </c>
      <c r="C19" s="56"/>
      <c r="D19" s="30" t="e">
        <f>IF(E$9="NS",LOOKUP(C19, Boats!$A$3:D$47,Boats!H$3:H$47),(IF(E$9="WL",LOOKUP(C19, Boats!$A$3:D$47,Boats!E$3:E$47),(IF(E$9="CR",LOOKUP(C19, Boats!$A$3:D$47,Boats!F$3:F$47))))))</f>
        <v>#N/A</v>
      </c>
      <c r="E19" s="49">
        <v>23</v>
      </c>
      <c r="F19" s="49">
        <v>0</v>
      </c>
      <c r="G19" s="49">
        <v>0</v>
      </c>
      <c r="H19" s="40">
        <f>((E19*60*60+F19*60+G19)-(E$6*60*60+F$6*60+G$6))</f>
        <v>15600</v>
      </c>
      <c r="I19" s="41">
        <f>J19*60*60+K19*60</f>
        <v>15600</v>
      </c>
      <c r="J19" s="42">
        <f>ROUNDDOWN(H19/60/60, 0)</f>
        <v>4</v>
      </c>
      <c r="K19" s="43">
        <f>ROUNDDOWN((H19 - (J19*60*60))/60, 0)</f>
        <v>20</v>
      </c>
      <c r="L19" s="43">
        <f>H19-I19</f>
        <v>0</v>
      </c>
      <c r="M19" s="46"/>
      <c r="N19" s="48" t="e">
        <f>D19*$E$8</f>
        <v>#N/A</v>
      </c>
      <c r="O19" s="55" t="e">
        <f>((J19*60+K19)*60+L19)-N19</f>
        <v>#N/A</v>
      </c>
      <c r="P19" s="41" t="e">
        <f>Q19*60*60+R19*60</f>
        <v>#N/A</v>
      </c>
      <c r="Q19" s="42" t="e">
        <f>ROUNDDOWN(O19/60/60, 0)</f>
        <v>#N/A</v>
      </c>
      <c r="R19" s="43" t="e">
        <f>ROUNDDOWN((O19 - (Q19*60*60))/60, 0)</f>
        <v>#N/A</v>
      </c>
      <c r="S19" s="53" t="e">
        <f>O19-P19</f>
        <v>#N/A</v>
      </c>
      <c r="T19" s="54"/>
    </row>
    <row r="20" spans="1:20" x14ac:dyDescent="0.25">
      <c r="A20" s="21">
        <v>8</v>
      </c>
      <c r="B20" s="29" t="e">
        <f>LOOKUP(C20, Boats!$A$3:B$47,Boats!B$3:B$47)</f>
        <v>#N/A</v>
      </c>
      <c r="C20" s="56"/>
      <c r="D20" s="30" t="e">
        <f>IF(E$9="NS",LOOKUP(C20, Boats!$A$3:D$47,Boats!H$3:H$47),(IF(E$9="WL",LOOKUP(C20, Boats!$A$3:D$47,Boats!E$3:E$47),(IF(E$9="CR",LOOKUP(C20, Boats!$A$3:D$47,Boats!F$3:F$47))))))</f>
        <v>#N/A</v>
      </c>
      <c r="E20" s="49">
        <v>23</v>
      </c>
      <c r="F20" s="49">
        <v>0</v>
      </c>
      <c r="G20" s="49">
        <v>0</v>
      </c>
      <c r="H20" s="40">
        <f>((E20*60*60+F20*60+G20)-(E$6*60*60+F$6*60+G$6))</f>
        <v>15600</v>
      </c>
      <c r="I20" s="41">
        <f>J20*60*60+K20*60</f>
        <v>15600</v>
      </c>
      <c r="J20" s="42">
        <f>ROUNDDOWN(H20/60/60, 0)</f>
        <v>4</v>
      </c>
      <c r="K20" s="43">
        <f>ROUNDDOWN((H20 - (J20*60*60))/60, 0)</f>
        <v>20</v>
      </c>
      <c r="L20" s="43">
        <f>H20-I20</f>
        <v>0</v>
      </c>
      <c r="M20" s="46"/>
      <c r="N20" s="48" t="e">
        <f>D20*$E$8</f>
        <v>#N/A</v>
      </c>
      <c r="O20" s="55" t="e">
        <f>((J20*60+K20)*60+L20)-N20</f>
        <v>#N/A</v>
      </c>
      <c r="P20" s="41" t="e">
        <f>Q20*60*60+R20*60</f>
        <v>#N/A</v>
      </c>
      <c r="Q20" s="42" t="e">
        <f>ROUNDDOWN(O20/60/60, 0)</f>
        <v>#N/A</v>
      </c>
      <c r="R20" s="43" t="e">
        <f>ROUNDDOWN((O20 - (Q20*60*60))/60, 0)</f>
        <v>#N/A</v>
      </c>
      <c r="S20" s="53" t="e">
        <f>O20-P20</f>
        <v>#N/A</v>
      </c>
      <c r="T20" s="54"/>
    </row>
    <row r="21" spans="1:20" x14ac:dyDescent="0.25">
      <c r="A21" s="21">
        <v>9</v>
      </c>
      <c r="B21" s="29" t="e">
        <f>LOOKUP(C21, Boats!$A$3:B$47,Boats!B$3:B$47)</f>
        <v>#N/A</v>
      </c>
      <c r="C21" s="56"/>
      <c r="D21" s="30" t="e">
        <f>IF(E$9="NS",LOOKUP(C21, Boats!$A$3:D$47,Boats!H$3:H$47),(IF(E$9="WL",LOOKUP(C21, Boats!$A$3:D$47,Boats!E$3:E$47),(IF(E$9="CR",LOOKUP(C21, Boats!$A$3:D$47,Boats!F$3:F$47))))))</f>
        <v>#N/A</v>
      </c>
      <c r="E21" s="49">
        <v>23</v>
      </c>
      <c r="F21" s="49">
        <v>0</v>
      </c>
      <c r="G21" s="49">
        <v>0</v>
      </c>
      <c r="H21" s="40">
        <f>((E21*60*60+F21*60+G21)-(E$6*60*60+F$6*60+G$6))</f>
        <v>15600</v>
      </c>
      <c r="I21" s="41">
        <f>J21*60*60+K21*60</f>
        <v>15600</v>
      </c>
      <c r="J21" s="42">
        <f>ROUNDDOWN(H21/60/60, 0)</f>
        <v>4</v>
      </c>
      <c r="K21" s="43">
        <f>ROUNDDOWN((H21 - (J21*60*60))/60, 0)</f>
        <v>20</v>
      </c>
      <c r="L21" s="43">
        <f>H21-I21</f>
        <v>0</v>
      </c>
      <c r="M21" s="46"/>
      <c r="N21" s="48" t="e">
        <f>D21*$E$8</f>
        <v>#N/A</v>
      </c>
      <c r="O21" s="55" t="e">
        <f>((J21*60+K21)*60+L21)-N21</f>
        <v>#N/A</v>
      </c>
      <c r="P21" s="41" t="e">
        <f>Q21*60*60+R21*60</f>
        <v>#N/A</v>
      </c>
      <c r="Q21" s="42" t="e">
        <f>ROUNDDOWN(O21/60/60, 0)</f>
        <v>#N/A</v>
      </c>
      <c r="R21" s="43" t="e">
        <f>ROUNDDOWN((O21 - (Q21*60*60))/60, 0)</f>
        <v>#N/A</v>
      </c>
      <c r="S21" s="53" t="e">
        <f>O21-P21</f>
        <v>#N/A</v>
      </c>
      <c r="T21" s="54"/>
    </row>
    <row r="22" spans="1:20" x14ac:dyDescent="0.25">
      <c r="A22" s="21">
        <v>10</v>
      </c>
      <c r="B22" s="29" t="e">
        <f>LOOKUP(C22, Boats!$A$3:B$47,Boats!B$3:B$47)</f>
        <v>#N/A</v>
      </c>
      <c r="C22" s="56"/>
      <c r="D22" s="30" t="e">
        <f>IF(E$9="NS",LOOKUP(C22, Boats!$A$3:D$47,Boats!H$3:H$47),(IF(E$9="WL",LOOKUP(C22, Boats!$A$3:D$47,Boats!E$3:E$47),(IF(E$9="CR",LOOKUP(C22, Boats!$A$3:D$47,Boats!F$3:F$47))))))</f>
        <v>#N/A</v>
      </c>
      <c r="E22" s="49">
        <v>23</v>
      </c>
      <c r="F22" s="49">
        <v>0</v>
      </c>
      <c r="G22" s="49">
        <v>0</v>
      </c>
      <c r="H22" s="40">
        <f>((E22*60*60+F22*60+G22)-(E$6*60*60+F$6*60+G$6))</f>
        <v>15600</v>
      </c>
      <c r="I22" s="41">
        <f>J22*60*60+K22*60</f>
        <v>15600</v>
      </c>
      <c r="J22" s="42">
        <f>ROUNDDOWN(H22/60/60, 0)</f>
        <v>4</v>
      </c>
      <c r="K22" s="43">
        <f>ROUNDDOWN((H22 - (J22*60*60))/60, 0)</f>
        <v>20</v>
      </c>
      <c r="L22" s="43">
        <f>H22-I22</f>
        <v>0</v>
      </c>
      <c r="M22" s="45"/>
      <c r="N22" s="48" t="e">
        <f>D22*$E$8</f>
        <v>#N/A</v>
      </c>
      <c r="O22" s="55" t="e">
        <f>((J22*60+K22)*60+L22)-N22</f>
        <v>#N/A</v>
      </c>
      <c r="P22" s="41" t="e">
        <f>Q22*60*60+R22*60</f>
        <v>#N/A</v>
      </c>
      <c r="Q22" s="42" t="e">
        <f>ROUNDDOWN(O22/60/60, 0)</f>
        <v>#N/A</v>
      </c>
      <c r="R22" s="43" t="e">
        <f>ROUNDDOWN((O22 - (Q22*60*60))/60, 0)</f>
        <v>#N/A</v>
      </c>
      <c r="S22" s="53" t="e">
        <f>O22-P22</f>
        <v>#N/A</v>
      </c>
      <c r="T22" s="54"/>
    </row>
    <row r="23" spans="1:20" x14ac:dyDescent="0.25">
      <c r="A23" s="21">
        <v>11</v>
      </c>
      <c r="B23" s="29" t="e">
        <f>LOOKUP(C23, Boats!$A$3:B$47,Boats!B$3:B$47)</f>
        <v>#N/A</v>
      </c>
      <c r="C23" s="56"/>
      <c r="D23" s="30" t="e">
        <f>IF(E$9="NS",LOOKUP(C23, Boats!$A$3:D$47,Boats!H$3:H$47),(IF(E$9="WL",LOOKUP(C23, Boats!$A$3:D$47,Boats!E$3:E$47),(IF(E$9="CR",LOOKUP(C23, Boats!$A$3:D$47,Boats!F$3:F$47))))))</f>
        <v>#N/A</v>
      </c>
      <c r="E23" s="49">
        <v>23</v>
      </c>
      <c r="F23" s="49">
        <v>0</v>
      </c>
      <c r="G23" s="49">
        <v>0</v>
      </c>
      <c r="H23" s="40">
        <f>((E23*60*60+F23*60+G23)-(E$6*60*60+F$6*60+G$6))</f>
        <v>15600</v>
      </c>
      <c r="I23" s="41">
        <f>J23*60*60+K23*60</f>
        <v>15600</v>
      </c>
      <c r="J23" s="42">
        <f>ROUNDDOWN(H23/60/60, 0)</f>
        <v>4</v>
      </c>
      <c r="K23" s="43">
        <f>ROUNDDOWN((H23 - (J23*60*60))/60, 0)</f>
        <v>20</v>
      </c>
      <c r="L23" s="43">
        <f>H23-I23</f>
        <v>0</v>
      </c>
      <c r="M23" s="45"/>
      <c r="N23" s="48" t="e">
        <f>D23*$E$8</f>
        <v>#N/A</v>
      </c>
      <c r="O23" s="55" t="e">
        <f>((J23*60+K23)*60+L23)-N23</f>
        <v>#N/A</v>
      </c>
      <c r="P23" s="41" t="e">
        <f>Q23*60*60+R23*60</f>
        <v>#N/A</v>
      </c>
      <c r="Q23" s="42" t="e">
        <f>ROUNDDOWN(O23/60/60, 0)</f>
        <v>#N/A</v>
      </c>
      <c r="R23" s="43" t="e">
        <f>ROUNDDOWN((O23 - (Q23*60*60))/60, 0)</f>
        <v>#N/A</v>
      </c>
      <c r="S23" s="53" t="e">
        <f>O23-P23</f>
        <v>#N/A</v>
      </c>
      <c r="T23" s="54"/>
    </row>
    <row r="24" spans="1:20" x14ac:dyDescent="0.25">
      <c r="A24" s="21">
        <v>12</v>
      </c>
      <c r="B24" s="29" t="e">
        <f>LOOKUP(C24, Boats!$A$3:B$47,Boats!B$3:B$47)</f>
        <v>#N/A</v>
      </c>
      <c r="C24" s="56"/>
      <c r="D24" s="30" t="e">
        <f>IF(E$9="NS",LOOKUP(C24, Boats!$A$3:D$47,Boats!H$3:H$47),(IF(E$9="WL",LOOKUP(C24, Boats!$A$3:D$47,Boats!E$3:E$47),(IF(E$9="CR",LOOKUP(C24, Boats!$A$3:D$47,Boats!F$3:F$47))))))</f>
        <v>#N/A</v>
      </c>
      <c r="E24" s="49">
        <v>23</v>
      </c>
      <c r="F24" s="49">
        <v>0</v>
      </c>
      <c r="G24" s="49">
        <v>0</v>
      </c>
      <c r="H24" s="40">
        <f>((E24*60*60+F24*60+G24)-(E$6*60*60+F$6*60+G$6))</f>
        <v>15600</v>
      </c>
      <c r="I24" s="41">
        <f>J24*60*60+K24*60</f>
        <v>15600</v>
      </c>
      <c r="J24" s="42">
        <f>ROUNDDOWN(H24/60/60, 0)</f>
        <v>4</v>
      </c>
      <c r="K24" s="43">
        <f>ROUNDDOWN((H24 - (J24*60*60))/60, 0)</f>
        <v>20</v>
      </c>
      <c r="L24" s="43">
        <f>H24-I24</f>
        <v>0</v>
      </c>
      <c r="M24" s="45"/>
      <c r="N24" s="48" t="e">
        <f>D24*$E$8</f>
        <v>#N/A</v>
      </c>
      <c r="O24" s="55" t="e">
        <f>((J24*60+K24)*60+L24)-N24</f>
        <v>#N/A</v>
      </c>
      <c r="P24" s="41" t="e">
        <f>Q24*60*60+R24*60</f>
        <v>#N/A</v>
      </c>
      <c r="Q24" s="42" t="e">
        <f>ROUNDDOWN(O24/60/60, 0)</f>
        <v>#N/A</v>
      </c>
      <c r="R24" s="43" t="e">
        <f>ROUNDDOWN((O24 - (Q24*60*60))/60, 0)</f>
        <v>#N/A</v>
      </c>
      <c r="S24" s="53" t="e">
        <f>O24-P24</f>
        <v>#N/A</v>
      </c>
      <c r="T24" s="54"/>
    </row>
    <row r="25" spans="1:20" x14ac:dyDescent="0.25">
      <c r="A25" s="21">
        <v>13</v>
      </c>
      <c r="B25" s="29" t="e">
        <f>LOOKUP(C25, Boats!$A$3:B$47,Boats!B$3:B$47)</f>
        <v>#N/A</v>
      </c>
      <c r="C25" s="56"/>
      <c r="D25" s="30" t="e">
        <f>IF(E$9="NS",LOOKUP(C25, Boats!$A$3:D$47,Boats!H$3:H$47),(IF(E$9="WL",LOOKUP(C25, Boats!$A$3:D$47,Boats!E$3:E$47),(IF(E$9="CR",LOOKUP(C25, Boats!$A$3:D$47,Boats!F$3:F$47))))))</f>
        <v>#N/A</v>
      </c>
      <c r="E25" s="49">
        <v>23</v>
      </c>
      <c r="F25" s="49">
        <v>0</v>
      </c>
      <c r="G25" s="49">
        <v>0</v>
      </c>
      <c r="H25" s="40">
        <f>((E25*60*60+F25*60+G25)-(E$6*60*60+F$6*60+G$6))</f>
        <v>15600</v>
      </c>
      <c r="I25" s="41">
        <f>J25*60*60+K25*60</f>
        <v>15600</v>
      </c>
      <c r="J25" s="42">
        <f>ROUNDDOWN(H25/60/60, 0)</f>
        <v>4</v>
      </c>
      <c r="K25" s="43">
        <f>ROUNDDOWN((H25 - (J25*60*60))/60, 0)</f>
        <v>20</v>
      </c>
      <c r="L25" s="43">
        <f>H25-I25</f>
        <v>0</v>
      </c>
      <c r="M25" s="45"/>
      <c r="N25" s="48" t="e">
        <f>D25*$E$8</f>
        <v>#N/A</v>
      </c>
      <c r="O25" s="55" t="e">
        <f>((J25*60+K25)*60+L25)-N25</f>
        <v>#N/A</v>
      </c>
      <c r="P25" s="41" t="e">
        <f>Q25*60*60+R25*60</f>
        <v>#N/A</v>
      </c>
      <c r="Q25" s="42" t="e">
        <f>ROUNDDOWN(O25/60/60, 0)</f>
        <v>#N/A</v>
      </c>
      <c r="R25" s="43" t="e">
        <f>ROUNDDOWN((O25 - (Q25*60*60))/60, 0)</f>
        <v>#N/A</v>
      </c>
      <c r="S25" s="53" t="e">
        <f>O25-P25</f>
        <v>#N/A</v>
      </c>
      <c r="T25" s="54"/>
    </row>
    <row r="26" spans="1:20" x14ac:dyDescent="0.25">
      <c r="A26" s="21">
        <v>14</v>
      </c>
      <c r="B26" s="29" t="e">
        <f>LOOKUP(C26, Boats!$A$3:B$47,Boats!B$3:B$47)</f>
        <v>#N/A</v>
      </c>
      <c r="C26" s="56"/>
      <c r="D26" s="30" t="e">
        <f>IF(E$9="NS",LOOKUP(C26, Boats!$A$3:D$47,Boats!H$3:H$47),(IF(E$9="WL",LOOKUP(C26, Boats!$A$3:D$47,Boats!E$3:E$47),(IF(E$9="CR",LOOKUP(C26, Boats!$A$3:D$47,Boats!F$3:F$47))))))</f>
        <v>#N/A</v>
      </c>
      <c r="E26" s="49">
        <v>23</v>
      </c>
      <c r="F26" s="49">
        <v>0</v>
      </c>
      <c r="G26" s="49">
        <v>0</v>
      </c>
      <c r="H26" s="40">
        <f>((E26*60*60+F26*60+G26)-(E$6*60*60+F$6*60+G$6))</f>
        <v>15600</v>
      </c>
      <c r="I26" s="41">
        <f>J26*60*60+K26*60</f>
        <v>15600</v>
      </c>
      <c r="J26" s="42">
        <f>ROUNDDOWN(H26/60/60, 0)</f>
        <v>4</v>
      </c>
      <c r="K26" s="43">
        <f>ROUNDDOWN((H26 - (J26*60*60))/60, 0)</f>
        <v>20</v>
      </c>
      <c r="L26" s="43">
        <f>H26-I26</f>
        <v>0</v>
      </c>
      <c r="M26" s="45"/>
      <c r="N26" s="48" t="e">
        <f>D26*$E$8</f>
        <v>#N/A</v>
      </c>
      <c r="O26" s="55" t="e">
        <f>((J26*60+K26)*60+L26)-N26</f>
        <v>#N/A</v>
      </c>
      <c r="P26" s="41" t="e">
        <f>Q26*60*60+R26*60</f>
        <v>#N/A</v>
      </c>
      <c r="Q26" s="42" t="e">
        <f>ROUNDDOWN(O26/60/60, 0)</f>
        <v>#N/A</v>
      </c>
      <c r="R26" s="43" t="e">
        <f>ROUNDDOWN((O26 - (Q26*60*60))/60, 0)</f>
        <v>#N/A</v>
      </c>
      <c r="S26" s="53" t="e">
        <f>O26-P26</f>
        <v>#N/A</v>
      </c>
      <c r="T26" s="54"/>
    </row>
    <row r="27" spans="1:20" x14ac:dyDescent="0.25">
      <c r="A27" s="21">
        <v>15</v>
      </c>
      <c r="B27" s="29" t="e">
        <f>LOOKUP(C27, Boats!$A$3:B$47,Boats!B$3:B$47)</f>
        <v>#N/A</v>
      </c>
      <c r="C27" s="56"/>
      <c r="D27" s="30" t="e">
        <f>IF(E$9="NS",LOOKUP(C27, Boats!$A$3:D$47,Boats!H$3:H$47),(IF(E$9="WL",LOOKUP(C27, Boats!$A$3:D$47,Boats!E$3:E$47),(IF(E$9="CR",LOOKUP(C27, Boats!$A$3:D$47,Boats!F$3:F$47))))))</f>
        <v>#N/A</v>
      </c>
      <c r="E27" s="49">
        <v>23</v>
      </c>
      <c r="F27" s="49">
        <v>0</v>
      </c>
      <c r="G27" s="49">
        <v>0</v>
      </c>
      <c r="H27" s="40">
        <f>((E27*60*60+F27*60+G27)-(E$6*60*60+F$6*60+G$6))</f>
        <v>15600</v>
      </c>
      <c r="I27" s="41">
        <f>J27*60*60+K27*60</f>
        <v>15600</v>
      </c>
      <c r="J27" s="42">
        <f>ROUNDDOWN(H27/60/60, 0)</f>
        <v>4</v>
      </c>
      <c r="K27" s="43">
        <f>ROUNDDOWN((H27 - (J27*60*60))/60, 0)</f>
        <v>20</v>
      </c>
      <c r="L27" s="43">
        <f>H27-I27</f>
        <v>0</v>
      </c>
      <c r="M27" s="46"/>
      <c r="N27" s="48" t="e">
        <f>D27*$E$8</f>
        <v>#N/A</v>
      </c>
      <c r="O27" s="55" t="e">
        <f>((J27*60+K27)*60+L27)-N27</f>
        <v>#N/A</v>
      </c>
      <c r="P27" s="41" t="e">
        <f>Q27*60*60+R27*60</f>
        <v>#N/A</v>
      </c>
      <c r="Q27" s="42" t="e">
        <f>ROUNDDOWN(O27/60/60, 0)</f>
        <v>#N/A</v>
      </c>
      <c r="R27" s="43" t="e">
        <f>ROUNDDOWN((O27 - (Q27*60*60))/60, 0)</f>
        <v>#N/A</v>
      </c>
      <c r="S27" s="53" t="e">
        <f>O27-P27</f>
        <v>#N/A</v>
      </c>
      <c r="T27" s="54"/>
    </row>
    <row r="28" spans="1:20" x14ac:dyDescent="0.25">
      <c r="A28" s="21">
        <v>16</v>
      </c>
      <c r="B28" s="29" t="e">
        <f>LOOKUP(C28, Boats!$A$3:B$47,Boats!B$3:B$47)</f>
        <v>#N/A</v>
      </c>
      <c r="C28" s="56"/>
      <c r="D28" s="30" t="e">
        <f>IF(E$9="NS",LOOKUP(C28, Boats!$A$3:D$47,Boats!H$3:H$47),(IF(E$9="WL",LOOKUP(C28, Boats!$A$3:D$47,Boats!E$3:E$47),(IF(E$9="CR",LOOKUP(C28, Boats!$A$3:D$47,Boats!F$3:F$47))))))</f>
        <v>#N/A</v>
      </c>
      <c r="E28" s="49">
        <v>23</v>
      </c>
      <c r="F28" s="49">
        <v>0</v>
      </c>
      <c r="G28" s="49">
        <v>0</v>
      </c>
      <c r="H28" s="40">
        <f>((E28*60*60+F28*60+G28)-(E$6*60*60+F$6*60+G$6))</f>
        <v>15600</v>
      </c>
      <c r="I28" s="41">
        <f>J28*60*60+K28*60</f>
        <v>15600</v>
      </c>
      <c r="J28" s="42">
        <f>ROUNDDOWN(H28/60/60, 0)</f>
        <v>4</v>
      </c>
      <c r="K28" s="43">
        <f>ROUNDDOWN((H28 - (J28*60*60))/60, 0)</f>
        <v>20</v>
      </c>
      <c r="L28" s="43">
        <f>H28-I28</f>
        <v>0</v>
      </c>
      <c r="M28" s="46"/>
      <c r="N28" s="48" t="e">
        <f>D28*$E$8</f>
        <v>#N/A</v>
      </c>
      <c r="O28" s="55" t="e">
        <f>((J28*60+K28)*60+L28)-N28</f>
        <v>#N/A</v>
      </c>
      <c r="P28" s="41" t="e">
        <f>Q28*60*60+R28*60</f>
        <v>#N/A</v>
      </c>
      <c r="Q28" s="42" t="e">
        <f>ROUNDDOWN(O28/60/60, 0)</f>
        <v>#N/A</v>
      </c>
      <c r="R28" s="43" t="e">
        <f>ROUNDDOWN((O28 - (Q28*60*60))/60, 0)</f>
        <v>#N/A</v>
      </c>
      <c r="S28" s="53" t="e">
        <f>O28-P28</f>
        <v>#N/A</v>
      </c>
      <c r="T28" s="54"/>
    </row>
  </sheetData>
  <sortState ref="B13:T28">
    <sortCondition ref="O13"/>
  </sortState>
  <mergeCells count="12">
    <mergeCell ref="J10:L10"/>
    <mergeCell ref="O10:S10"/>
    <mergeCell ref="E11:G11"/>
    <mergeCell ref="J11:L11"/>
    <mergeCell ref="O11:S11"/>
    <mergeCell ref="D3:H3"/>
    <mergeCell ref="D4:F4"/>
    <mergeCell ref="D5:T5"/>
    <mergeCell ref="B6:D6"/>
    <mergeCell ref="C7:D7"/>
    <mergeCell ref="C8:D8"/>
    <mergeCell ref="E8:F8"/>
  </mergeCells>
  <dataValidations count="6">
    <dataValidation type="whole" allowBlank="1" showInputMessage="1" showErrorMessage="1" prompt="Seconds" sqref="G13:G28 G6">
      <formula1>0</formula1>
      <formula2>60</formula2>
    </dataValidation>
    <dataValidation type="whole" allowBlank="1" showInputMessage="1" showErrorMessage="1" prompt="Minutes" sqref="F13:F28 F6">
      <formula1>0</formula1>
      <formula2>60</formula2>
    </dataValidation>
    <dataValidation type="whole" allowBlank="1" showInputMessage="1" showErrorMessage="1" prompt="Hours must be in 24-hour Military format" sqref="E13:E28 E6">
      <formula1>0</formula1>
      <formula2>24</formula2>
    </dataValidation>
    <dataValidation type="list" showInputMessage="1" showErrorMessage="1" sqref="E7:G7 J7:M7">
      <formula1>RaceMark</formula1>
    </dataValidation>
    <dataValidation type="list" allowBlank="1" showInputMessage="1" showErrorMessage="1" sqref="E9">
      <formula1>PHRFType</formula1>
    </dataValidation>
    <dataValidation type="list" allowBlank="1" showInputMessage="1" showErrorMessage="1" sqref="C13:C24 D3">
      <formula1>BoatName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2" r:id="rId3" name="CommandButton1">
          <controlPr defaultSize="0" autoLine="0" r:id="rId4">
            <anchor moveWithCells="1">
              <from>
                <xdr:col>21</xdr:col>
                <xdr:colOff>228600</xdr:colOff>
                <xdr:row>9</xdr:row>
                <xdr:rowOff>7620</xdr:rowOff>
              </from>
              <to>
                <xdr:col>24</xdr:col>
                <xdr:colOff>83820</xdr:colOff>
                <xdr:row>12</xdr:row>
                <xdr:rowOff>0</xdr:rowOff>
              </to>
            </anchor>
          </controlPr>
        </control>
      </mc:Choice>
      <mc:Fallback>
        <control shapeId="10242" r:id="rId3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03"/>
  <sheetViews>
    <sheetView topLeftCell="A3" workbookViewId="0">
      <pane ySplit="576" activePane="bottomLeft"/>
      <selection activeCell="G3" sqref="G1:G1048576"/>
      <selection pane="bottomLeft" activeCell="A9" sqref="A9"/>
    </sheetView>
  </sheetViews>
  <sheetFormatPr defaultRowHeight="14.4" x14ac:dyDescent="0.3"/>
  <cols>
    <col min="1" max="1" width="16.44140625" customWidth="1"/>
    <col min="2" max="2" width="16.44140625" style="88" customWidth="1"/>
    <col min="3" max="3" width="23.5546875" customWidth="1"/>
    <col min="4" max="4" width="31.88671875" customWidth="1"/>
    <col min="5" max="7" width="9.6640625" style="27" customWidth="1"/>
    <col min="8" max="8" width="11.109375" style="27" customWidth="1"/>
    <col min="10" max="10" width="8.6640625" customWidth="1"/>
  </cols>
  <sheetData>
    <row r="1" spans="1:22" x14ac:dyDescent="0.3">
      <c r="B1" s="88" t="s">
        <v>16</v>
      </c>
      <c r="E1" s="161" t="s">
        <v>25</v>
      </c>
      <c r="F1" s="161"/>
      <c r="G1" s="161"/>
      <c r="H1" s="161"/>
    </row>
    <row r="2" spans="1:22" x14ac:dyDescent="0.3">
      <c r="A2" s="24" t="s">
        <v>61</v>
      </c>
      <c r="B2" s="71" t="s">
        <v>109</v>
      </c>
      <c r="C2" s="24" t="s">
        <v>62</v>
      </c>
      <c r="D2" s="24" t="s">
        <v>63</v>
      </c>
      <c r="E2" s="28" t="s">
        <v>224</v>
      </c>
      <c r="F2" s="28" t="s">
        <v>225</v>
      </c>
      <c r="G2" s="28" t="s">
        <v>227</v>
      </c>
      <c r="H2" s="28" t="s">
        <v>226</v>
      </c>
      <c r="I2" s="24" t="s">
        <v>106</v>
      </c>
      <c r="J2" s="24" t="s">
        <v>119</v>
      </c>
      <c r="K2" s="59" t="s">
        <v>11</v>
      </c>
      <c r="L2" s="59" t="s">
        <v>12</v>
      </c>
      <c r="M2" s="59" t="s">
        <v>110</v>
      </c>
      <c r="N2" s="59" t="s">
        <v>8</v>
      </c>
      <c r="O2" s="59" t="s">
        <v>111</v>
      </c>
      <c r="P2" s="59" t="s">
        <v>112</v>
      </c>
      <c r="Q2" s="59" t="s">
        <v>113</v>
      </c>
      <c r="R2" s="59" t="s">
        <v>114</v>
      </c>
      <c r="S2" s="59" t="s">
        <v>115</v>
      </c>
      <c r="T2" s="59" t="s">
        <v>116</v>
      </c>
    </row>
    <row r="3" spans="1:22" x14ac:dyDescent="0.3">
      <c r="A3" s="24"/>
      <c r="B3" s="71"/>
      <c r="C3" s="24"/>
      <c r="D3" s="24"/>
      <c r="E3" s="28"/>
      <c r="F3" s="28"/>
      <c r="G3" s="28"/>
      <c r="H3" s="28"/>
      <c r="I3" s="24"/>
      <c r="U3" s="80">
        <f>SUM(U4:U40)</f>
        <v>23</v>
      </c>
    </row>
    <row r="4" spans="1:22" x14ac:dyDescent="0.3">
      <c r="A4" s="25" t="s">
        <v>43</v>
      </c>
      <c r="B4" s="72">
        <v>39519</v>
      </c>
      <c r="C4" s="25" t="s">
        <v>117</v>
      </c>
      <c r="D4" s="26" t="s">
        <v>118</v>
      </c>
      <c r="E4" s="89">
        <v>36</v>
      </c>
      <c r="F4" s="94">
        <v>36</v>
      </c>
      <c r="G4" s="103">
        <v>42</v>
      </c>
      <c r="H4" s="89">
        <v>42</v>
      </c>
      <c r="I4" s="89" t="s">
        <v>104</v>
      </c>
      <c r="J4" s="89" t="s">
        <v>5</v>
      </c>
      <c r="K4" s="60">
        <v>51.25</v>
      </c>
      <c r="L4" s="60">
        <v>14.04</v>
      </c>
      <c r="M4" s="60">
        <v>50.45</v>
      </c>
      <c r="N4" s="60">
        <v>18.47</v>
      </c>
      <c r="O4" s="60">
        <v>39.4</v>
      </c>
      <c r="P4" s="60">
        <v>34.119999999999997</v>
      </c>
      <c r="Q4" s="61">
        <v>13000</v>
      </c>
      <c r="R4" s="60">
        <v>29.96</v>
      </c>
      <c r="S4" s="60">
        <v>63.34</v>
      </c>
      <c r="T4" s="60">
        <v>146.10607247052599</v>
      </c>
      <c r="U4" s="60"/>
      <c r="V4" s="25" t="s">
        <v>43</v>
      </c>
    </row>
    <row r="5" spans="1:22" x14ac:dyDescent="0.3">
      <c r="A5" s="25" t="s">
        <v>218</v>
      </c>
      <c r="B5" s="72">
        <v>93642</v>
      </c>
      <c r="C5" s="25" t="s">
        <v>219</v>
      </c>
      <c r="D5" s="26"/>
      <c r="E5" s="93">
        <v>168</v>
      </c>
      <c r="F5" s="94">
        <v>168</v>
      </c>
      <c r="G5" s="103">
        <v>168</v>
      </c>
      <c r="H5" s="93">
        <v>168</v>
      </c>
      <c r="I5" s="93" t="s">
        <v>107</v>
      </c>
      <c r="J5" s="93" t="s">
        <v>7</v>
      </c>
      <c r="K5" s="60"/>
      <c r="L5" s="60"/>
      <c r="M5" s="60"/>
      <c r="N5" s="60"/>
      <c r="O5" s="60"/>
      <c r="P5" s="60"/>
      <c r="Q5" s="61"/>
      <c r="R5" s="60"/>
      <c r="S5" s="60"/>
      <c r="T5" s="60"/>
      <c r="U5" s="60">
        <v>1</v>
      </c>
      <c r="V5" s="25"/>
    </row>
    <row r="6" spans="1:22" x14ac:dyDescent="0.3">
      <c r="A6" s="25" t="s">
        <v>178</v>
      </c>
      <c r="B6" s="72" t="s">
        <v>179</v>
      </c>
      <c r="C6" s="82" t="s">
        <v>93</v>
      </c>
      <c r="D6" s="26" t="s">
        <v>94</v>
      </c>
      <c r="E6" s="89">
        <v>39</v>
      </c>
      <c r="F6" s="94">
        <v>33</v>
      </c>
      <c r="G6" s="103">
        <v>48</v>
      </c>
      <c r="H6" s="89">
        <v>48</v>
      </c>
      <c r="I6" s="89" t="s">
        <v>107</v>
      </c>
      <c r="J6" s="89" t="s">
        <v>5</v>
      </c>
      <c r="K6" s="60">
        <v>48.36</v>
      </c>
      <c r="L6" s="60">
        <v>13.84</v>
      </c>
      <c r="M6" s="60">
        <v>45.17</v>
      </c>
      <c r="N6" s="60">
        <v>45.17</v>
      </c>
      <c r="O6" s="60">
        <v>36.5</v>
      </c>
      <c r="P6" s="60">
        <v>32.700000000000003</v>
      </c>
      <c r="Q6" s="61">
        <v>9300</v>
      </c>
      <c r="R6" s="60">
        <v>23.92</v>
      </c>
      <c r="S6" s="60">
        <v>70.47</v>
      </c>
      <c r="T6" s="60">
        <v>118.74</v>
      </c>
      <c r="U6" s="60">
        <v>1</v>
      </c>
      <c r="V6" s="25"/>
    </row>
    <row r="7" spans="1:22" x14ac:dyDescent="0.3">
      <c r="A7" s="25" t="s">
        <v>168</v>
      </c>
      <c r="B7" s="72">
        <v>144</v>
      </c>
      <c r="C7" s="25" t="s">
        <v>169</v>
      </c>
      <c r="D7" s="26" t="s">
        <v>170</v>
      </c>
      <c r="E7" s="89">
        <v>177</v>
      </c>
      <c r="F7" s="94">
        <v>177</v>
      </c>
      <c r="G7" s="103">
        <v>177</v>
      </c>
      <c r="H7" s="89">
        <v>177</v>
      </c>
      <c r="I7" s="89" t="s">
        <v>107</v>
      </c>
      <c r="J7" s="89" t="s">
        <v>7</v>
      </c>
      <c r="K7" s="60">
        <v>30.5</v>
      </c>
      <c r="L7" s="60">
        <v>9.5</v>
      </c>
      <c r="M7" s="60">
        <v>29.42</v>
      </c>
      <c r="N7" s="60">
        <v>12.29</v>
      </c>
      <c r="O7" s="60">
        <v>25.9</v>
      </c>
      <c r="P7" s="60">
        <v>21.7</v>
      </c>
      <c r="Q7" s="61">
        <v>4250</v>
      </c>
      <c r="R7" s="60">
        <v>19.829999999999998</v>
      </c>
      <c r="S7" s="60">
        <v>41.94</v>
      </c>
      <c r="T7" s="60">
        <v>185.68</v>
      </c>
      <c r="U7" s="60">
        <v>1</v>
      </c>
    </row>
    <row r="8" spans="1:22" x14ac:dyDescent="0.3">
      <c r="A8" s="25" t="s">
        <v>237</v>
      </c>
      <c r="B8" s="72">
        <v>4856</v>
      </c>
      <c r="C8" s="25" t="s">
        <v>238</v>
      </c>
      <c r="D8" s="26"/>
      <c r="E8" s="106">
        <v>231</v>
      </c>
      <c r="F8" s="106">
        <v>231</v>
      </c>
      <c r="G8" s="106">
        <v>231</v>
      </c>
      <c r="H8" s="106">
        <v>231</v>
      </c>
      <c r="I8" s="106" t="s">
        <v>107</v>
      </c>
      <c r="J8" s="106" t="s">
        <v>7</v>
      </c>
      <c r="K8" s="60">
        <v>34</v>
      </c>
      <c r="L8" s="60">
        <v>11.25</v>
      </c>
      <c r="M8" s="60">
        <v>28.67</v>
      </c>
      <c r="N8" s="60">
        <v>10.5</v>
      </c>
      <c r="O8" s="60">
        <v>26.8</v>
      </c>
      <c r="P8" s="60">
        <v>21.8</v>
      </c>
      <c r="Q8" s="61">
        <v>6850</v>
      </c>
      <c r="R8" s="60">
        <v>15.14</v>
      </c>
      <c r="S8" s="60">
        <v>35.43</v>
      </c>
      <c r="T8" s="60">
        <v>295.17</v>
      </c>
      <c r="U8" s="60">
        <v>1</v>
      </c>
    </row>
    <row r="9" spans="1:22" x14ac:dyDescent="0.3">
      <c r="A9" s="25" t="s">
        <v>193</v>
      </c>
      <c r="B9" s="72">
        <v>93643</v>
      </c>
      <c r="C9" s="25" t="s">
        <v>219</v>
      </c>
      <c r="D9" s="26"/>
      <c r="E9" s="89">
        <v>168</v>
      </c>
      <c r="F9" s="94">
        <v>168</v>
      </c>
      <c r="G9" s="103">
        <v>168</v>
      </c>
      <c r="H9" s="89">
        <v>168</v>
      </c>
      <c r="I9" s="89" t="s">
        <v>104</v>
      </c>
      <c r="J9" s="89" t="s">
        <v>7</v>
      </c>
      <c r="K9" s="60"/>
      <c r="L9" s="60"/>
      <c r="M9" s="60"/>
      <c r="N9" s="60"/>
      <c r="O9" s="60"/>
      <c r="P9" s="60"/>
      <c r="Q9" s="61"/>
      <c r="R9" s="60"/>
      <c r="S9" s="60"/>
      <c r="T9" s="60"/>
    </row>
    <row r="10" spans="1:22" x14ac:dyDescent="0.3">
      <c r="A10" s="25" t="s">
        <v>44</v>
      </c>
      <c r="B10" s="72">
        <v>50473</v>
      </c>
      <c r="C10" s="25" t="s">
        <v>180</v>
      </c>
      <c r="D10" s="26" t="s">
        <v>181</v>
      </c>
      <c r="E10" s="89">
        <v>36</v>
      </c>
      <c r="F10" s="94">
        <v>30</v>
      </c>
      <c r="G10" s="103">
        <v>45</v>
      </c>
      <c r="H10" s="89">
        <v>45</v>
      </c>
      <c r="I10" s="89" t="s">
        <v>107</v>
      </c>
      <c r="J10" s="89" t="s">
        <v>5</v>
      </c>
      <c r="K10" s="60">
        <v>43.7</v>
      </c>
      <c r="L10" s="60">
        <v>12.6</v>
      </c>
      <c r="M10" s="60">
        <v>44.7</v>
      </c>
      <c r="N10" s="60">
        <v>16.5</v>
      </c>
      <c r="O10" s="60">
        <v>35.86</v>
      </c>
      <c r="P10" s="60">
        <v>31.76</v>
      </c>
      <c r="Q10" s="61">
        <v>8150</v>
      </c>
      <c r="R10" s="60">
        <v>25.41</v>
      </c>
      <c r="S10" s="60">
        <v>73.319999999999993</v>
      </c>
      <c r="T10" s="60">
        <v>113.14</v>
      </c>
      <c r="U10" s="60">
        <v>1</v>
      </c>
      <c r="V10" s="25"/>
    </row>
    <row r="11" spans="1:22" x14ac:dyDescent="0.3">
      <c r="A11" s="25" t="s">
        <v>45</v>
      </c>
      <c r="B11" s="72">
        <v>93084</v>
      </c>
      <c r="C11" s="25" t="s">
        <v>82</v>
      </c>
      <c r="D11" s="26" t="s">
        <v>83</v>
      </c>
      <c r="E11" s="89">
        <v>159</v>
      </c>
      <c r="F11" s="94">
        <v>162</v>
      </c>
      <c r="G11" s="103">
        <v>159</v>
      </c>
      <c r="H11" s="89">
        <v>159</v>
      </c>
      <c r="I11" s="89" t="s">
        <v>107</v>
      </c>
      <c r="J11" s="89" t="s">
        <v>7</v>
      </c>
      <c r="K11" s="60">
        <v>27.75</v>
      </c>
      <c r="L11" s="60">
        <v>8.25</v>
      </c>
      <c r="M11" s="60">
        <v>29.75</v>
      </c>
      <c r="N11" s="60">
        <v>11.72</v>
      </c>
      <c r="O11" s="60">
        <v>25.7</v>
      </c>
      <c r="P11" s="60">
        <v>20</v>
      </c>
      <c r="Q11" s="61">
        <v>2600</v>
      </c>
      <c r="R11" s="60">
        <v>24.41</v>
      </c>
      <c r="S11" s="60">
        <v>49.25</v>
      </c>
      <c r="T11" s="60">
        <v>145.08928571428601</v>
      </c>
      <c r="U11" s="60">
        <v>1</v>
      </c>
    </row>
    <row r="12" spans="1:22" x14ac:dyDescent="0.3">
      <c r="A12" s="25" t="s">
        <v>46</v>
      </c>
      <c r="B12" s="72">
        <v>43162</v>
      </c>
      <c r="C12" s="25" t="s">
        <v>89</v>
      </c>
      <c r="D12" s="26" t="s">
        <v>90</v>
      </c>
      <c r="E12" s="89">
        <v>153</v>
      </c>
      <c r="F12" s="94">
        <v>153</v>
      </c>
      <c r="G12" s="103">
        <v>153</v>
      </c>
      <c r="H12" s="89">
        <v>153</v>
      </c>
      <c r="I12" s="89" t="s">
        <v>107</v>
      </c>
      <c r="J12" s="89" t="s">
        <v>7</v>
      </c>
      <c r="K12" s="60">
        <v>49.5</v>
      </c>
      <c r="L12" s="60">
        <v>15.33</v>
      </c>
      <c r="M12" s="60">
        <v>42</v>
      </c>
      <c r="N12" s="60">
        <v>11</v>
      </c>
      <c r="O12" s="60">
        <v>36.83</v>
      </c>
      <c r="P12" s="60">
        <v>29.5</v>
      </c>
      <c r="Q12" s="61">
        <v>13500</v>
      </c>
      <c r="R12" s="60">
        <v>18.71</v>
      </c>
      <c r="S12" s="60">
        <v>39.33</v>
      </c>
      <c r="T12" s="60">
        <v>234.75762231915499</v>
      </c>
      <c r="U12" s="60">
        <v>1</v>
      </c>
    </row>
    <row r="13" spans="1:22" x14ac:dyDescent="0.3">
      <c r="A13" s="25" t="s">
        <v>204</v>
      </c>
      <c r="B13" s="72">
        <v>25126</v>
      </c>
      <c r="C13" s="25" t="s">
        <v>207</v>
      </c>
      <c r="D13" s="26" t="s">
        <v>208</v>
      </c>
      <c r="E13" s="91">
        <v>111</v>
      </c>
      <c r="F13" s="94">
        <v>111</v>
      </c>
      <c r="G13" s="103">
        <v>114</v>
      </c>
      <c r="H13" s="91">
        <v>114</v>
      </c>
      <c r="I13" s="91" t="s">
        <v>104</v>
      </c>
      <c r="J13" s="91" t="s">
        <v>6</v>
      </c>
      <c r="K13" s="60">
        <v>40.18</v>
      </c>
      <c r="L13" s="60">
        <v>11.65</v>
      </c>
      <c r="M13" s="60">
        <v>42.27</v>
      </c>
      <c r="N13" s="60">
        <v>15.79</v>
      </c>
      <c r="O13" s="60">
        <v>34.4</v>
      </c>
      <c r="P13" s="60">
        <v>27.2</v>
      </c>
      <c r="Q13" s="61">
        <v>8825</v>
      </c>
      <c r="R13" s="60">
        <v>21.24</v>
      </c>
      <c r="S13" s="60">
        <v>39.65</v>
      </c>
      <c r="T13" s="60">
        <v>195.78</v>
      </c>
      <c r="U13" s="60"/>
    </row>
    <row r="14" spans="1:22" x14ac:dyDescent="0.3">
      <c r="A14" s="25" t="s">
        <v>196</v>
      </c>
      <c r="B14" s="72" t="s">
        <v>194</v>
      </c>
      <c r="C14" s="25" t="s">
        <v>199</v>
      </c>
      <c r="D14" s="26" t="s">
        <v>210</v>
      </c>
      <c r="E14" s="89">
        <v>114</v>
      </c>
      <c r="F14" s="94">
        <v>111</v>
      </c>
      <c r="G14" s="103">
        <v>120</v>
      </c>
      <c r="H14" s="89">
        <v>120</v>
      </c>
      <c r="I14" s="89" t="s">
        <v>107</v>
      </c>
      <c r="J14" s="89" t="s">
        <v>6</v>
      </c>
      <c r="K14" s="60">
        <v>26.77</v>
      </c>
      <c r="L14" s="60">
        <v>7.68</v>
      </c>
      <c r="M14" s="60">
        <v>26.16</v>
      </c>
      <c r="N14" s="60">
        <v>9.44</v>
      </c>
      <c r="O14" s="60">
        <v>22.8</v>
      </c>
      <c r="P14" s="60">
        <v>20.5</v>
      </c>
      <c r="Q14" s="61">
        <v>1750</v>
      </c>
      <c r="R14" s="60">
        <v>29.6</v>
      </c>
      <c r="S14" s="60">
        <v>43</v>
      </c>
      <c r="T14" s="60">
        <v>90.68</v>
      </c>
      <c r="U14" s="60">
        <v>1</v>
      </c>
    </row>
    <row r="15" spans="1:22" x14ac:dyDescent="0.3">
      <c r="A15" s="25" t="s">
        <v>241</v>
      </c>
      <c r="B15" s="72">
        <v>51277</v>
      </c>
      <c r="C15" s="25" t="s">
        <v>242</v>
      </c>
      <c r="D15" s="26"/>
      <c r="E15" s="107">
        <v>39</v>
      </c>
      <c r="F15" s="107">
        <v>39</v>
      </c>
      <c r="G15" s="107">
        <v>39</v>
      </c>
      <c r="H15" s="107">
        <v>39</v>
      </c>
      <c r="I15" s="107" t="s">
        <v>104</v>
      </c>
      <c r="J15" s="107" t="s">
        <v>5</v>
      </c>
      <c r="K15" s="60">
        <v>50.82</v>
      </c>
      <c r="L15" s="60">
        <v>14.7</v>
      </c>
      <c r="M15" s="60">
        <v>51.75</v>
      </c>
      <c r="N15" s="60">
        <v>16.5</v>
      </c>
      <c r="O15" s="60">
        <v>37.700000000000003</v>
      </c>
      <c r="P15" s="60">
        <v>34.200000000000003</v>
      </c>
      <c r="Q15" s="61">
        <v>11400</v>
      </c>
      <c r="R15" s="60">
        <v>25.24</v>
      </c>
      <c r="S15" s="60">
        <v>71.02</v>
      </c>
      <c r="T15" s="60">
        <v>127.23</v>
      </c>
      <c r="U15" s="60"/>
    </row>
    <row r="16" spans="1:22" x14ac:dyDescent="0.3">
      <c r="A16" s="25" t="s">
        <v>239</v>
      </c>
      <c r="B16" s="72">
        <v>43289</v>
      </c>
      <c r="C16" s="25" t="s">
        <v>240</v>
      </c>
      <c r="D16" s="26"/>
      <c r="E16" s="106">
        <v>180</v>
      </c>
      <c r="F16" s="106">
        <v>180</v>
      </c>
      <c r="G16" s="106">
        <v>180</v>
      </c>
      <c r="H16" s="106">
        <v>180</v>
      </c>
      <c r="I16" s="106" t="s">
        <v>107</v>
      </c>
      <c r="J16" s="106" t="s">
        <v>7</v>
      </c>
      <c r="K16" s="60">
        <v>26.75</v>
      </c>
      <c r="L16" s="60">
        <v>9</v>
      </c>
      <c r="M16" s="60">
        <v>30.25</v>
      </c>
      <c r="N16" s="60">
        <v>11.25</v>
      </c>
      <c r="O16" s="60">
        <v>25.2</v>
      </c>
      <c r="P16" s="60">
        <v>20.9</v>
      </c>
      <c r="Q16" s="61">
        <v>3150</v>
      </c>
      <c r="R16" s="60">
        <v>21.6</v>
      </c>
      <c r="S16" s="60">
        <v>41.93</v>
      </c>
      <c r="T16" s="60">
        <v>154.04</v>
      </c>
      <c r="U16" s="60">
        <v>1</v>
      </c>
    </row>
    <row r="17" spans="1:22" x14ac:dyDescent="0.3">
      <c r="A17" s="25" t="s">
        <v>47</v>
      </c>
      <c r="B17" s="72">
        <v>53477</v>
      </c>
      <c r="C17" s="25" t="s">
        <v>91</v>
      </c>
      <c r="D17" s="26" t="s">
        <v>92</v>
      </c>
      <c r="E17" s="89">
        <v>132</v>
      </c>
      <c r="F17" s="94">
        <v>132</v>
      </c>
      <c r="G17" s="103">
        <v>132</v>
      </c>
      <c r="H17" s="89">
        <v>132</v>
      </c>
      <c r="I17" s="89" t="s">
        <v>107</v>
      </c>
      <c r="J17" s="89" t="s">
        <v>6</v>
      </c>
      <c r="K17" s="60">
        <v>48.42</v>
      </c>
      <c r="L17" s="60">
        <v>14.33</v>
      </c>
      <c r="M17" s="60">
        <v>42.33</v>
      </c>
      <c r="N17" s="60">
        <v>13</v>
      </c>
      <c r="O17" s="60">
        <v>36.17</v>
      </c>
      <c r="P17" s="60">
        <v>29.42</v>
      </c>
      <c r="Q17" s="61">
        <v>15300</v>
      </c>
      <c r="R17" s="60">
        <v>17.77</v>
      </c>
      <c r="S17" s="60">
        <v>35.47</v>
      </c>
      <c r="T17" s="60">
        <f>((Q17/(2240*POWER((P17/100),3))))</f>
        <v>268.2349766677014</v>
      </c>
      <c r="U17" s="60">
        <v>1</v>
      </c>
    </row>
    <row r="18" spans="1:22" x14ac:dyDescent="0.3">
      <c r="A18" s="25" t="s">
        <v>49</v>
      </c>
      <c r="B18" s="72">
        <v>43067</v>
      </c>
      <c r="C18" s="25" t="s">
        <v>78</v>
      </c>
      <c r="D18" s="26" t="s">
        <v>79</v>
      </c>
      <c r="E18" s="89">
        <v>168</v>
      </c>
      <c r="F18" s="94">
        <v>168</v>
      </c>
      <c r="G18" s="103">
        <v>168</v>
      </c>
      <c r="H18" s="89">
        <v>168</v>
      </c>
      <c r="I18" s="89" t="s">
        <v>107</v>
      </c>
      <c r="J18" s="89" t="s">
        <v>7</v>
      </c>
      <c r="K18" s="60">
        <v>40.86</v>
      </c>
      <c r="L18" s="60">
        <v>13</v>
      </c>
      <c r="M18" s="60">
        <v>35.36</v>
      </c>
      <c r="N18" s="60">
        <v>11.79</v>
      </c>
      <c r="O18" s="60">
        <v>31.71</v>
      </c>
      <c r="P18" s="60">
        <v>25</v>
      </c>
      <c r="Q18" s="61">
        <v>9400</v>
      </c>
      <c r="R18" s="60">
        <v>18.73</v>
      </c>
      <c r="S18" s="60">
        <v>33.700000000000003</v>
      </c>
      <c r="T18" s="60">
        <v>268.57142857142901</v>
      </c>
      <c r="U18" s="60">
        <v>1</v>
      </c>
    </row>
    <row r="19" spans="1:22" x14ac:dyDescent="0.3">
      <c r="A19" s="25" t="s">
        <v>189</v>
      </c>
      <c r="B19" s="72">
        <v>63243</v>
      </c>
      <c r="C19" s="25" t="s">
        <v>84</v>
      </c>
      <c r="D19" s="26" t="s">
        <v>108</v>
      </c>
      <c r="E19" s="89">
        <v>114</v>
      </c>
      <c r="F19" s="94">
        <v>114</v>
      </c>
      <c r="G19" s="103">
        <v>114</v>
      </c>
      <c r="H19" s="89">
        <v>114</v>
      </c>
      <c r="I19" s="89" t="s">
        <v>107</v>
      </c>
      <c r="J19" s="89" t="s">
        <v>6</v>
      </c>
      <c r="K19" s="60">
        <v>36</v>
      </c>
      <c r="L19" s="60">
        <v>11.75</v>
      </c>
      <c r="M19" s="60">
        <v>31.5</v>
      </c>
      <c r="N19" s="60">
        <v>10.75</v>
      </c>
      <c r="O19" s="60">
        <v>30</v>
      </c>
      <c r="P19" s="60">
        <v>27.5</v>
      </c>
      <c r="Q19" s="61">
        <v>3600</v>
      </c>
      <c r="R19" s="60">
        <v>28.56</v>
      </c>
      <c r="S19" s="60">
        <v>57.33</v>
      </c>
      <c r="T19" s="60">
        <f t="shared" ref="T19" si="0">((Q19/(2240*POWER((P19/100),3))))</f>
        <v>77.278093807019403</v>
      </c>
      <c r="U19" s="60">
        <v>1</v>
      </c>
    </row>
    <row r="20" spans="1:22" x14ac:dyDescent="0.3">
      <c r="A20" s="25" t="s">
        <v>214</v>
      </c>
      <c r="B20" s="72">
        <v>50588</v>
      </c>
      <c r="C20" s="25" t="s">
        <v>100</v>
      </c>
      <c r="D20" s="26" t="s">
        <v>209</v>
      </c>
      <c r="E20" s="92">
        <v>132</v>
      </c>
      <c r="F20" s="94">
        <v>129</v>
      </c>
      <c r="G20" s="103">
        <v>138</v>
      </c>
      <c r="H20" s="92">
        <v>138</v>
      </c>
      <c r="I20" s="92" t="s">
        <v>107</v>
      </c>
      <c r="J20" s="92" t="s">
        <v>6</v>
      </c>
      <c r="K20" s="60">
        <v>28</v>
      </c>
      <c r="L20" s="60">
        <v>8.5</v>
      </c>
      <c r="M20" s="60">
        <v>28</v>
      </c>
      <c r="N20" s="60">
        <v>11</v>
      </c>
      <c r="O20" s="60">
        <v>25</v>
      </c>
      <c r="P20" s="60">
        <v>21.3</v>
      </c>
      <c r="Q20" s="61">
        <v>2000</v>
      </c>
      <c r="R20" s="60">
        <v>27.49</v>
      </c>
      <c r="S20" s="60">
        <v>61.72</v>
      </c>
      <c r="T20" s="60">
        <v>92.39</v>
      </c>
      <c r="U20" s="60">
        <v>1</v>
      </c>
    </row>
    <row r="21" spans="1:22" x14ac:dyDescent="0.3">
      <c r="A21" s="25" t="s">
        <v>50</v>
      </c>
      <c r="B21" s="72">
        <v>23798</v>
      </c>
      <c r="C21" s="25" t="s">
        <v>68</v>
      </c>
      <c r="D21" s="26" t="s">
        <v>69</v>
      </c>
      <c r="E21" s="89">
        <v>51</v>
      </c>
      <c r="F21" s="94">
        <v>45</v>
      </c>
      <c r="G21" s="103">
        <v>66</v>
      </c>
      <c r="H21" s="89">
        <v>66</v>
      </c>
      <c r="I21" s="89" t="s">
        <v>107</v>
      </c>
      <c r="J21" s="89" t="s">
        <v>5</v>
      </c>
      <c r="K21" s="60">
        <v>52</v>
      </c>
      <c r="L21" s="60">
        <v>16</v>
      </c>
      <c r="M21" s="60">
        <v>55</v>
      </c>
      <c r="N21" s="60">
        <v>18</v>
      </c>
      <c r="O21" s="60">
        <v>47.67</v>
      </c>
      <c r="P21" s="60">
        <v>37.17</v>
      </c>
      <c r="Q21" s="61">
        <v>18689</v>
      </c>
      <c r="R21" s="60">
        <v>20.66</v>
      </c>
      <c r="S21" s="60">
        <v>49.83</v>
      </c>
      <c r="T21" s="60">
        <v>162.07</v>
      </c>
      <c r="U21" s="60">
        <v>1</v>
      </c>
    </row>
    <row r="22" spans="1:22" x14ac:dyDescent="0.3">
      <c r="A22" s="25" t="s">
        <v>95</v>
      </c>
      <c r="B22" s="72" t="s">
        <v>232</v>
      </c>
      <c r="C22" s="25" t="s">
        <v>96</v>
      </c>
      <c r="D22" s="26" t="s">
        <v>97</v>
      </c>
      <c r="E22" s="89">
        <v>90</v>
      </c>
      <c r="F22" s="94">
        <v>90</v>
      </c>
      <c r="G22" s="103">
        <v>96</v>
      </c>
      <c r="H22" s="89">
        <v>96</v>
      </c>
      <c r="I22" s="89" t="s">
        <v>107</v>
      </c>
      <c r="J22" s="89" t="s">
        <v>5</v>
      </c>
      <c r="K22" s="60">
        <v>40.6</v>
      </c>
      <c r="L22" s="60">
        <v>13.5</v>
      </c>
      <c r="M22" s="60">
        <v>41.5</v>
      </c>
      <c r="N22" s="60">
        <v>14.6</v>
      </c>
      <c r="O22" s="60">
        <v>34.5</v>
      </c>
      <c r="P22" s="60">
        <v>29.5</v>
      </c>
      <c r="Q22" s="61">
        <v>7750</v>
      </c>
      <c r="R22" s="60">
        <v>23.54</v>
      </c>
      <c r="S22" s="60">
        <v>51.36</v>
      </c>
      <c r="T22" s="60">
        <v>134.77000000000001</v>
      </c>
      <c r="U22" s="60">
        <v>1</v>
      </c>
    </row>
    <row r="23" spans="1:22" x14ac:dyDescent="0.3">
      <c r="A23" s="25" t="s">
        <v>183</v>
      </c>
      <c r="B23" s="72">
        <v>23827</v>
      </c>
      <c r="C23" s="25" t="s">
        <v>206</v>
      </c>
      <c r="D23" s="26"/>
      <c r="E23" s="89">
        <v>174</v>
      </c>
      <c r="F23" s="94">
        <v>174</v>
      </c>
      <c r="G23" s="103">
        <v>174</v>
      </c>
      <c r="H23" s="89">
        <v>174</v>
      </c>
      <c r="I23" s="89" t="s">
        <v>107</v>
      </c>
      <c r="J23" s="89" t="s">
        <v>7</v>
      </c>
      <c r="K23" s="60">
        <v>30.75</v>
      </c>
      <c r="L23" s="60">
        <v>9.83</v>
      </c>
      <c r="M23" s="60">
        <v>26.5</v>
      </c>
      <c r="N23" s="60">
        <v>9.5</v>
      </c>
      <c r="O23" s="60">
        <v>24.58</v>
      </c>
      <c r="P23" s="60">
        <v>19.170000000000002</v>
      </c>
      <c r="Q23" s="61">
        <v>2950</v>
      </c>
      <c r="R23" s="60">
        <v>23.78</v>
      </c>
      <c r="S23" s="60">
        <v>46.61</v>
      </c>
      <c r="T23" s="60">
        <v>187</v>
      </c>
      <c r="U23" s="60">
        <v>1</v>
      </c>
    </row>
    <row r="24" spans="1:22" x14ac:dyDescent="0.3">
      <c r="A24" s="25" t="s">
        <v>52</v>
      </c>
      <c r="B24" s="72">
        <v>2276</v>
      </c>
      <c r="C24" s="25" t="s">
        <v>85</v>
      </c>
      <c r="D24" s="26" t="s">
        <v>86</v>
      </c>
      <c r="E24" s="89">
        <v>177</v>
      </c>
      <c r="F24" s="94">
        <v>177</v>
      </c>
      <c r="G24" s="103">
        <v>177</v>
      </c>
      <c r="H24" s="89">
        <v>177</v>
      </c>
      <c r="I24" s="89" t="s">
        <v>104</v>
      </c>
      <c r="J24" s="89" t="s">
        <v>7</v>
      </c>
      <c r="K24" s="60">
        <v>43</v>
      </c>
      <c r="L24" s="60">
        <v>13.16</v>
      </c>
      <c r="M24" s="60">
        <v>37.5</v>
      </c>
      <c r="N24" s="60">
        <v>12</v>
      </c>
      <c r="O24" s="60">
        <v>29.91</v>
      </c>
      <c r="P24" s="60">
        <v>25</v>
      </c>
      <c r="Q24" s="61">
        <v>10200</v>
      </c>
      <c r="R24" s="60">
        <v>19.02</v>
      </c>
      <c r="S24" s="60">
        <v>37.85</v>
      </c>
      <c r="T24" s="60">
        <v>291.42857142857099</v>
      </c>
      <c r="U24" s="60"/>
    </row>
    <row r="25" spans="1:22" x14ac:dyDescent="0.3">
      <c r="A25" s="25" t="s">
        <v>197</v>
      </c>
      <c r="B25" s="72">
        <v>71221</v>
      </c>
      <c r="C25" s="25" t="s">
        <v>212</v>
      </c>
      <c r="D25" s="26" t="s">
        <v>213</v>
      </c>
      <c r="E25" s="89">
        <v>45</v>
      </c>
      <c r="F25" s="94">
        <v>36</v>
      </c>
      <c r="G25" s="103">
        <v>54</v>
      </c>
      <c r="H25" s="89">
        <v>54</v>
      </c>
      <c r="I25" s="89" t="s">
        <v>107</v>
      </c>
      <c r="J25" s="89" t="s">
        <v>5</v>
      </c>
      <c r="K25" s="60">
        <v>36.71</v>
      </c>
      <c r="L25" s="60">
        <v>10.99</v>
      </c>
      <c r="M25" s="60">
        <v>38.630000000000003</v>
      </c>
      <c r="N25" s="60">
        <v>14.38</v>
      </c>
      <c r="O25" s="60">
        <v>30.8</v>
      </c>
      <c r="P25" s="60">
        <v>28.3</v>
      </c>
      <c r="Q25" s="61">
        <v>4028</v>
      </c>
      <c r="R25" s="60">
        <v>36.86</v>
      </c>
      <c r="S25" s="60">
        <v>92.16</v>
      </c>
      <c r="T25" s="60">
        <v>79.34</v>
      </c>
      <c r="U25" s="60">
        <v>1</v>
      </c>
    </row>
    <row r="26" spans="1:22" x14ac:dyDescent="0.3">
      <c r="A26" s="25" t="s">
        <v>53</v>
      </c>
      <c r="B26" s="72">
        <v>161</v>
      </c>
      <c r="C26" s="25" t="s">
        <v>70</v>
      </c>
      <c r="D26" s="26" t="s">
        <v>71</v>
      </c>
      <c r="E26" s="89">
        <v>171</v>
      </c>
      <c r="F26" s="94">
        <v>171</v>
      </c>
      <c r="G26" s="103">
        <v>171</v>
      </c>
      <c r="H26" s="89">
        <v>171</v>
      </c>
      <c r="I26" s="89" t="s">
        <v>107</v>
      </c>
      <c r="J26" s="89" t="s">
        <v>7</v>
      </c>
      <c r="K26" s="60">
        <v>30.5</v>
      </c>
      <c r="L26" s="60">
        <v>9.5</v>
      </c>
      <c r="M26" s="60">
        <v>29.5</v>
      </c>
      <c r="N26" s="60">
        <v>12.25</v>
      </c>
      <c r="O26" s="60">
        <v>25.92</v>
      </c>
      <c r="P26" s="60">
        <v>21.67</v>
      </c>
      <c r="Q26" s="61">
        <v>4250</v>
      </c>
      <c r="R26" s="60">
        <v>22.36</v>
      </c>
      <c r="S26" s="60">
        <v>39.880000000000003</v>
      </c>
      <c r="T26" s="60">
        <v>186.45076850448501</v>
      </c>
      <c r="U26" s="60">
        <v>1</v>
      </c>
      <c r="V26" s="25"/>
    </row>
    <row r="27" spans="1:22" x14ac:dyDescent="0.3">
      <c r="A27" s="25" t="s">
        <v>54</v>
      </c>
      <c r="B27" s="72" t="s">
        <v>233</v>
      </c>
      <c r="C27" s="25" t="s">
        <v>66</v>
      </c>
      <c r="D27" s="26" t="s">
        <v>67</v>
      </c>
      <c r="E27" s="89">
        <v>90</v>
      </c>
      <c r="F27" s="94">
        <v>90</v>
      </c>
      <c r="G27" s="103">
        <v>96</v>
      </c>
      <c r="H27" s="89">
        <v>96</v>
      </c>
      <c r="I27" s="89" t="s">
        <v>107</v>
      </c>
      <c r="J27" s="89" t="s">
        <v>5</v>
      </c>
      <c r="K27" s="60">
        <v>40.6</v>
      </c>
      <c r="L27" s="60">
        <v>13.5</v>
      </c>
      <c r="M27" s="60">
        <v>41.5</v>
      </c>
      <c r="N27" s="60">
        <v>14.6</v>
      </c>
      <c r="O27" s="60">
        <v>34.5</v>
      </c>
      <c r="P27" s="60">
        <v>29.5</v>
      </c>
      <c r="Q27" s="61">
        <v>7750</v>
      </c>
      <c r="R27" s="60">
        <v>23.54</v>
      </c>
      <c r="S27" s="60">
        <v>51.36</v>
      </c>
      <c r="T27" s="60">
        <v>134.77000000000001</v>
      </c>
      <c r="U27" s="60">
        <v>1</v>
      </c>
      <c r="V27" s="25"/>
    </row>
    <row r="28" spans="1:22" x14ac:dyDescent="0.3">
      <c r="A28" s="25" t="s">
        <v>56</v>
      </c>
      <c r="B28" s="72">
        <v>63383</v>
      </c>
      <c r="C28" s="25" t="s">
        <v>87</v>
      </c>
      <c r="D28" s="26" t="s">
        <v>88</v>
      </c>
      <c r="E28" s="89">
        <v>129</v>
      </c>
      <c r="F28" s="94">
        <v>129</v>
      </c>
      <c r="G28" s="103">
        <v>129</v>
      </c>
      <c r="H28" s="89">
        <v>129</v>
      </c>
      <c r="I28" s="89" t="s">
        <v>107</v>
      </c>
      <c r="J28" s="89" t="s">
        <v>6</v>
      </c>
      <c r="K28" s="60">
        <v>38</v>
      </c>
      <c r="L28" s="60">
        <v>10.95</v>
      </c>
      <c r="M28" s="60">
        <v>32.4</v>
      </c>
      <c r="N28" s="60">
        <v>12</v>
      </c>
      <c r="O28" s="60">
        <v>27.9</v>
      </c>
      <c r="P28" s="60">
        <v>23.8</v>
      </c>
      <c r="Q28" s="61">
        <v>5100</v>
      </c>
      <c r="R28" s="60">
        <v>24.12</v>
      </c>
      <c r="S28" s="60">
        <v>45.56</v>
      </c>
      <c r="T28" s="60">
        <v>168.88508104322199</v>
      </c>
      <c r="U28" s="60">
        <v>1</v>
      </c>
    </row>
    <row r="29" spans="1:22" x14ac:dyDescent="0.3">
      <c r="A29" s="25" t="s">
        <v>198</v>
      </c>
      <c r="B29" s="72">
        <v>93644</v>
      </c>
      <c r="C29" s="25" t="s">
        <v>219</v>
      </c>
      <c r="D29" s="26"/>
      <c r="E29" s="89">
        <v>168</v>
      </c>
      <c r="F29" s="94">
        <v>168</v>
      </c>
      <c r="G29" s="103">
        <v>168</v>
      </c>
      <c r="H29" s="89">
        <v>168</v>
      </c>
      <c r="I29" s="89" t="s">
        <v>104</v>
      </c>
      <c r="J29" s="89" t="s">
        <v>7</v>
      </c>
      <c r="K29" s="60"/>
      <c r="L29" s="60"/>
      <c r="M29" s="60"/>
      <c r="N29" s="60"/>
      <c r="O29" s="60"/>
      <c r="P29" s="60"/>
      <c r="Q29" s="61"/>
      <c r="R29" s="60"/>
      <c r="S29" s="60"/>
      <c r="T29" s="60"/>
    </row>
    <row r="30" spans="1:22" x14ac:dyDescent="0.3">
      <c r="A30" s="25" t="s">
        <v>215</v>
      </c>
      <c r="B30" s="72">
        <v>2610</v>
      </c>
      <c r="C30" s="25" t="s">
        <v>190</v>
      </c>
      <c r="D30" s="26" t="s">
        <v>211</v>
      </c>
      <c r="E30" s="89">
        <v>78</v>
      </c>
      <c r="F30" s="94">
        <v>78</v>
      </c>
      <c r="G30" s="103">
        <v>87</v>
      </c>
      <c r="H30" s="89">
        <v>87</v>
      </c>
      <c r="I30" s="89" t="s">
        <v>191</v>
      </c>
      <c r="J30" s="89" t="s">
        <v>5</v>
      </c>
      <c r="K30" s="60">
        <v>30.3</v>
      </c>
      <c r="L30" s="60">
        <v>9.6</v>
      </c>
      <c r="M30" s="60">
        <v>33</v>
      </c>
      <c r="N30" s="60">
        <v>12.8</v>
      </c>
      <c r="O30" s="60">
        <v>26</v>
      </c>
      <c r="P30" s="60">
        <v>24.7</v>
      </c>
      <c r="Q30" s="61">
        <v>2447</v>
      </c>
      <c r="R30" s="60">
        <v>31.39</v>
      </c>
      <c r="S30" s="60">
        <v>99.92</v>
      </c>
      <c r="T30" s="60">
        <v>72.489999999999995</v>
      </c>
      <c r="U30" s="60">
        <v>1</v>
      </c>
    </row>
    <row r="31" spans="1:22" x14ac:dyDescent="0.3">
      <c r="A31" s="25" t="s">
        <v>158</v>
      </c>
      <c r="B31" s="72">
        <v>63199</v>
      </c>
      <c r="C31" s="25" t="s">
        <v>159</v>
      </c>
      <c r="D31" s="26" t="s">
        <v>160</v>
      </c>
      <c r="E31" s="89">
        <v>111</v>
      </c>
      <c r="F31" s="94">
        <v>111</v>
      </c>
      <c r="G31" s="103">
        <v>111</v>
      </c>
      <c r="H31" s="89">
        <v>111</v>
      </c>
      <c r="I31" s="89" t="s">
        <v>107</v>
      </c>
      <c r="J31" s="89" t="s">
        <v>6</v>
      </c>
      <c r="K31" s="60">
        <v>40</v>
      </c>
      <c r="L31" s="60">
        <v>12</v>
      </c>
      <c r="M31" s="60">
        <v>35</v>
      </c>
      <c r="N31" s="60">
        <v>12</v>
      </c>
      <c r="O31" s="60">
        <v>29.5</v>
      </c>
      <c r="P31" s="60">
        <v>25</v>
      </c>
      <c r="Q31" s="61">
        <v>6000</v>
      </c>
      <c r="R31" s="60">
        <v>24.12</v>
      </c>
      <c r="S31" s="60">
        <v>47.08</v>
      </c>
      <c r="T31" s="60">
        <f>((Q31/(2240*POWER((P31/100),3))))</f>
        <v>171.42857142857142</v>
      </c>
      <c r="U31" s="60">
        <v>1</v>
      </c>
    </row>
    <row r="32" spans="1:22" x14ac:dyDescent="0.3">
      <c r="A32" s="25" t="s">
        <v>234</v>
      </c>
      <c r="B32" s="72">
        <v>499</v>
      </c>
      <c r="C32" s="25" t="s">
        <v>235</v>
      </c>
      <c r="D32" s="26" t="s">
        <v>236</v>
      </c>
      <c r="E32" s="105">
        <v>252</v>
      </c>
      <c r="F32" s="105">
        <v>252</v>
      </c>
      <c r="G32" s="105">
        <v>252</v>
      </c>
      <c r="H32" s="105">
        <v>252</v>
      </c>
      <c r="I32" s="105" t="s">
        <v>104</v>
      </c>
      <c r="J32" s="105" t="s">
        <v>7</v>
      </c>
      <c r="K32" s="60">
        <v>31</v>
      </c>
      <c r="L32" s="60">
        <v>10</v>
      </c>
      <c r="M32" s="60">
        <v>32.979999999999997</v>
      </c>
      <c r="N32" s="60">
        <v>12.83</v>
      </c>
      <c r="O32" s="60">
        <v>28.5</v>
      </c>
      <c r="P32" s="60">
        <v>20.5</v>
      </c>
      <c r="Q32" s="61">
        <v>8200</v>
      </c>
      <c r="R32" s="60">
        <v>14.4</v>
      </c>
      <c r="S32" s="60">
        <v>26.05</v>
      </c>
      <c r="T32" s="60">
        <v>424.92</v>
      </c>
      <c r="U32" s="60"/>
    </row>
    <row r="33" spans="1:22" x14ac:dyDescent="0.3">
      <c r="A33" s="25" t="s">
        <v>60</v>
      </c>
      <c r="B33" s="72">
        <v>93121</v>
      </c>
      <c r="C33" s="25" t="s">
        <v>76</v>
      </c>
      <c r="D33" s="26" t="s">
        <v>77</v>
      </c>
      <c r="E33" s="89">
        <v>132</v>
      </c>
      <c r="F33" s="94">
        <v>132</v>
      </c>
      <c r="G33" s="103">
        <v>132</v>
      </c>
      <c r="H33" s="89">
        <v>132</v>
      </c>
      <c r="I33" s="89" t="s">
        <v>107</v>
      </c>
      <c r="J33" s="89" t="s">
        <v>6</v>
      </c>
      <c r="K33" s="60">
        <v>35.25</v>
      </c>
      <c r="L33" s="60">
        <v>10.199999999999999</v>
      </c>
      <c r="M33" s="60">
        <v>37.200000000000003</v>
      </c>
      <c r="N33" s="60">
        <v>12</v>
      </c>
      <c r="O33" s="60">
        <v>26.83</v>
      </c>
      <c r="P33" s="60">
        <v>23.42</v>
      </c>
      <c r="Q33" s="61">
        <v>3800</v>
      </c>
      <c r="R33" s="60">
        <v>29.81</v>
      </c>
      <c r="S33" s="60">
        <v>51.7</v>
      </c>
      <c r="T33" s="60">
        <v>132.06109868494099</v>
      </c>
      <c r="U33" s="60">
        <v>1</v>
      </c>
      <c r="V33" s="25"/>
    </row>
    <row r="34" spans="1:22" x14ac:dyDescent="0.3">
      <c r="A34" s="25" t="s">
        <v>167</v>
      </c>
      <c r="B34" s="72">
        <v>87638</v>
      </c>
      <c r="C34" s="25" t="s">
        <v>100</v>
      </c>
      <c r="D34" s="26" t="s">
        <v>101</v>
      </c>
      <c r="E34" s="108">
        <v>186</v>
      </c>
      <c r="F34" s="108">
        <v>186</v>
      </c>
      <c r="G34" s="108">
        <v>186</v>
      </c>
      <c r="H34" s="108">
        <v>186</v>
      </c>
      <c r="I34" s="108" t="s">
        <v>104</v>
      </c>
      <c r="J34" s="108" t="s">
        <v>7</v>
      </c>
      <c r="K34" s="60">
        <v>22.6</v>
      </c>
      <c r="L34" s="60">
        <v>7.25</v>
      </c>
      <c r="M34" s="60">
        <v>24.04</v>
      </c>
      <c r="N34" s="60">
        <v>9.33</v>
      </c>
      <c r="O34" s="60">
        <v>20.329999999999998</v>
      </c>
      <c r="P34" s="60">
        <v>18.420000000000002</v>
      </c>
      <c r="Q34" s="61">
        <v>1160</v>
      </c>
      <c r="R34" s="60">
        <v>28.1</v>
      </c>
      <c r="S34" s="60">
        <v>58.28</v>
      </c>
      <c r="T34" s="60">
        <v>83.13</v>
      </c>
      <c r="V34" s="25"/>
    </row>
    <row r="35" spans="1:22" x14ac:dyDescent="0.3">
      <c r="A35" s="25"/>
      <c r="B35" s="72"/>
      <c r="C35" s="25"/>
      <c r="D35" s="26"/>
      <c r="E35" s="89"/>
      <c r="F35" s="94"/>
      <c r="G35" s="103"/>
      <c r="H35" s="89"/>
      <c r="I35" s="89"/>
      <c r="J35" s="89"/>
      <c r="K35" s="60"/>
      <c r="L35" s="60"/>
      <c r="M35" s="60"/>
      <c r="N35" s="60"/>
      <c r="O35" s="60"/>
      <c r="P35" s="60"/>
      <c r="Q35" s="61"/>
      <c r="R35" s="60"/>
      <c r="S35" s="60"/>
      <c r="T35" s="60"/>
    </row>
    <row r="36" spans="1:22" x14ac:dyDescent="0.3">
      <c r="A36" s="25"/>
      <c r="B36" s="72"/>
      <c r="C36" s="25"/>
      <c r="D36" s="26"/>
      <c r="E36" s="89"/>
      <c r="F36" s="94"/>
      <c r="G36" s="103"/>
      <c r="H36" s="89"/>
      <c r="I36" s="89"/>
      <c r="J36" s="89"/>
      <c r="K36" s="60"/>
      <c r="L36" s="60"/>
      <c r="M36" s="60"/>
      <c r="N36" s="60"/>
      <c r="O36" s="60"/>
      <c r="P36" s="60"/>
      <c r="Q36" s="61"/>
      <c r="R36" s="60"/>
      <c r="S36" s="60"/>
      <c r="T36" s="60"/>
    </row>
    <row r="37" spans="1:22" x14ac:dyDescent="0.3">
      <c r="A37" s="25"/>
      <c r="B37" s="72"/>
      <c r="C37" s="25"/>
      <c r="D37" s="26"/>
      <c r="E37" s="89"/>
      <c r="F37" s="94"/>
      <c r="G37" s="103"/>
      <c r="H37" s="89"/>
      <c r="I37" s="89"/>
      <c r="J37" s="89"/>
      <c r="K37" s="60"/>
      <c r="L37" s="60"/>
      <c r="M37" s="60"/>
      <c r="N37" s="60"/>
      <c r="O37" s="60"/>
      <c r="P37" s="60"/>
      <c r="Q37" s="61"/>
      <c r="R37" s="60"/>
      <c r="S37" s="60"/>
      <c r="T37" s="60"/>
    </row>
    <row r="38" spans="1:22" x14ac:dyDescent="0.3">
      <c r="A38" s="25"/>
      <c r="B38" s="72"/>
      <c r="C38" s="25"/>
      <c r="D38" s="26"/>
      <c r="E38" s="89"/>
      <c r="F38" s="94"/>
      <c r="G38" s="103"/>
      <c r="H38" s="89"/>
      <c r="I38" s="89"/>
      <c r="J38" s="89"/>
      <c r="K38" s="60"/>
      <c r="L38" s="60"/>
      <c r="M38" s="60"/>
      <c r="N38" s="60"/>
      <c r="O38" s="60"/>
      <c r="P38" s="60"/>
      <c r="Q38" s="61"/>
      <c r="R38" s="60"/>
      <c r="S38" s="60"/>
      <c r="T38" s="60"/>
    </row>
    <row r="39" spans="1:22" x14ac:dyDescent="0.3">
      <c r="A39" s="25"/>
      <c r="B39" s="72"/>
      <c r="C39" s="25"/>
      <c r="D39" s="26"/>
      <c r="E39" s="89"/>
      <c r="F39" s="94"/>
      <c r="G39" s="103"/>
      <c r="H39" s="89"/>
      <c r="I39" s="89"/>
      <c r="J39" s="89"/>
      <c r="K39" s="60"/>
      <c r="L39" s="60"/>
      <c r="M39" s="60"/>
      <c r="N39" s="60"/>
      <c r="O39" s="60"/>
      <c r="P39" s="60"/>
      <c r="Q39" s="61"/>
      <c r="R39" s="60"/>
      <c r="S39" s="60"/>
      <c r="T39" s="60"/>
    </row>
    <row r="40" spans="1:22" x14ac:dyDescent="0.3">
      <c r="A40" s="25"/>
      <c r="B40" s="72"/>
      <c r="C40" s="25"/>
      <c r="D40" s="26"/>
      <c r="E40" s="89"/>
      <c r="F40" s="94"/>
      <c r="G40" s="103"/>
      <c r="H40" s="89"/>
      <c r="I40" s="89"/>
      <c r="J40" s="89"/>
      <c r="K40" s="60"/>
      <c r="L40" s="60"/>
      <c r="M40" s="60"/>
      <c r="N40" s="60"/>
      <c r="O40" s="60"/>
      <c r="P40" s="60"/>
      <c r="Q40" s="61"/>
      <c r="R40" s="60"/>
      <c r="S40" s="60"/>
      <c r="T40" s="60"/>
    </row>
    <row r="41" spans="1:22" x14ac:dyDescent="0.3">
      <c r="A41" s="25"/>
      <c r="B41" s="72"/>
      <c r="C41" s="25"/>
      <c r="D41" s="26"/>
      <c r="E41" s="89"/>
      <c r="F41" s="94"/>
      <c r="G41" s="103"/>
      <c r="H41" s="89"/>
      <c r="I41" s="89"/>
      <c r="J41" s="89"/>
      <c r="K41" s="60"/>
      <c r="L41" s="60"/>
      <c r="M41" s="60"/>
      <c r="N41" s="60"/>
      <c r="O41" s="60"/>
      <c r="P41" s="60"/>
      <c r="Q41" s="61"/>
      <c r="R41" s="60"/>
      <c r="S41" s="60"/>
      <c r="T41" s="60"/>
    </row>
    <row r="47" spans="1:22" x14ac:dyDescent="0.3">
      <c r="A47" s="25"/>
      <c r="B47" s="72"/>
      <c r="C47" s="25"/>
      <c r="D47" s="26"/>
      <c r="E47" s="105"/>
      <c r="F47" s="105"/>
      <c r="G47" s="105"/>
      <c r="H47" s="105"/>
      <c r="I47" s="105"/>
      <c r="J47" s="105"/>
      <c r="K47" s="60"/>
      <c r="L47" s="60"/>
      <c r="M47" s="60"/>
      <c r="N47" s="60"/>
      <c r="O47" s="60"/>
      <c r="P47" s="60"/>
      <c r="Q47" s="61"/>
      <c r="R47" s="60"/>
      <c r="S47" s="60"/>
      <c r="T47" s="60"/>
      <c r="U47" s="60"/>
    </row>
    <row r="56" spans="1:21" x14ac:dyDescent="0.3">
      <c r="A56" t="s">
        <v>246</v>
      </c>
    </row>
    <row r="57" spans="1:21" x14ac:dyDescent="0.3">
      <c r="A57" s="25" t="s">
        <v>43</v>
      </c>
      <c r="B57" s="72">
        <v>39519</v>
      </c>
      <c r="C57" s="25" t="s">
        <v>117</v>
      </c>
      <c r="D57" s="26" t="s">
        <v>118</v>
      </c>
      <c r="E57" s="108">
        <v>36</v>
      </c>
      <c r="F57" s="108">
        <v>36</v>
      </c>
      <c r="G57" s="108">
        <v>42</v>
      </c>
      <c r="H57" s="108">
        <v>42</v>
      </c>
      <c r="I57" s="108" t="s">
        <v>107</v>
      </c>
      <c r="J57" s="108" t="s">
        <v>5</v>
      </c>
      <c r="K57" s="60">
        <v>51.25</v>
      </c>
      <c r="L57" s="60">
        <v>14.04</v>
      </c>
      <c r="M57" s="60">
        <v>50.45</v>
      </c>
      <c r="N57" s="60">
        <v>18.47</v>
      </c>
      <c r="O57" s="60">
        <v>39.4</v>
      </c>
      <c r="P57" s="60">
        <v>34.119999999999997</v>
      </c>
      <c r="Q57" s="61">
        <v>13000</v>
      </c>
      <c r="R57" s="60">
        <v>29.96</v>
      </c>
      <c r="S57" s="60">
        <v>63.34</v>
      </c>
      <c r="T57" s="60">
        <v>146.10607247052599</v>
      </c>
      <c r="U57" s="60">
        <v>1</v>
      </c>
    </row>
    <row r="58" spans="1:21" x14ac:dyDescent="0.3">
      <c r="A58" s="25" t="s">
        <v>202</v>
      </c>
      <c r="B58" s="72">
        <v>217</v>
      </c>
      <c r="C58" s="25" t="s">
        <v>205</v>
      </c>
      <c r="D58" s="26" t="s">
        <v>203</v>
      </c>
      <c r="E58" s="108">
        <v>114</v>
      </c>
      <c r="F58" s="108">
        <v>111</v>
      </c>
      <c r="G58" s="108">
        <v>120</v>
      </c>
      <c r="H58" s="108">
        <v>120</v>
      </c>
      <c r="I58" s="108" t="s">
        <v>107</v>
      </c>
      <c r="J58" s="108" t="s">
        <v>6</v>
      </c>
      <c r="K58" s="60">
        <v>26.77</v>
      </c>
      <c r="L58" s="60">
        <v>7.68</v>
      </c>
      <c r="M58" s="60">
        <v>26.16</v>
      </c>
      <c r="N58" s="60">
        <v>9.44</v>
      </c>
      <c r="O58" s="60">
        <v>22.8</v>
      </c>
      <c r="P58" s="60">
        <v>20.5</v>
      </c>
      <c r="Q58" s="61">
        <v>1750</v>
      </c>
      <c r="R58" s="60">
        <v>29.6</v>
      </c>
      <c r="S58" s="60">
        <v>43</v>
      </c>
      <c r="T58" s="60">
        <v>90.68</v>
      </c>
      <c r="U58" s="60">
        <v>1</v>
      </c>
    </row>
    <row r="59" spans="1:21" x14ac:dyDescent="0.3">
      <c r="A59" s="25" t="s">
        <v>218</v>
      </c>
      <c r="B59" s="72">
        <v>93642</v>
      </c>
      <c r="C59" s="25" t="s">
        <v>219</v>
      </c>
      <c r="D59" s="26"/>
      <c r="E59" s="108">
        <v>168</v>
      </c>
      <c r="F59" s="108">
        <v>168</v>
      </c>
      <c r="G59" s="108">
        <v>168</v>
      </c>
      <c r="H59" s="108">
        <v>168</v>
      </c>
      <c r="I59" s="108" t="s">
        <v>104</v>
      </c>
      <c r="J59" s="108" t="s">
        <v>7</v>
      </c>
      <c r="K59" s="60"/>
      <c r="L59" s="60"/>
      <c r="M59" s="60"/>
      <c r="N59" s="60"/>
      <c r="O59" s="60"/>
      <c r="P59" s="60"/>
      <c r="Q59" s="61"/>
      <c r="R59" s="60"/>
      <c r="S59" s="60"/>
      <c r="T59" s="60"/>
      <c r="U59" s="60"/>
    </row>
    <row r="60" spans="1:21" x14ac:dyDescent="0.3">
      <c r="A60" s="25" t="s">
        <v>184</v>
      </c>
      <c r="B60" s="72">
        <v>764</v>
      </c>
      <c r="C60" s="25" t="s">
        <v>185</v>
      </c>
      <c r="D60" s="26" t="s">
        <v>188</v>
      </c>
      <c r="E60" s="105">
        <v>174</v>
      </c>
      <c r="F60" s="105">
        <v>174</v>
      </c>
      <c r="G60" s="105">
        <v>174</v>
      </c>
      <c r="H60" s="105">
        <v>174</v>
      </c>
      <c r="I60" s="105" t="s">
        <v>104</v>
      </c>
      <c r="J60" s="105" t="s">
        <v>7</v>
      </c>
      <c r="K60" s="60"/>
      <c r="L60" s="60"/>
      <c r="M60" s="60"/>
      <c r="N60" s="60"/>
      <c r="O60" s="60"/>
      <c r="P60" s="60"/>
      <c r="Q60" s="61"/>
      <c r="R60" s="60"/>
      <c r="S60" s="60"/>
      <c r="T60" s="60"/>
    </row>
    <row r="61" spans="1:21" x14ac:dyDescent="0.3">
      <c r="A61" s="25" t="s">
        <v>178</v>
      </c>
      <c r="B61" s="72" t="s">
        <v>179</v>
      </c>
      <c r="C61" s="82" t="s">
        <v>93</v>
      </c>
      <c r="D61" s="26" t="s">
        <v>94</v>
      </c>
      <c r="E61" s="105">
        <v>39</v>
      </c>
      <c r="F61" s="105">
        <v>33</v>
      </c>
      <c r="G61" s="105">
        <v>48</v>
      </c>
      <c r="H61" s="105">
        <v>48</v>
      </c>
      <c r="I61" s="105" t="s">
        <v>107</v>
      </c>
      <c r="J61" s="105" t="s">
        <v>5</v>
      </c>
      <c r="K61" s="60">
        <v>48.36</v>
      </c>
      <c r="L61" s="60">
        <v>13.84</v>
      </c>
      <c r="M61" s="60">
        <v>45.17</v>
      </c>
      <c r="N61" s="60">
        <v>45.17</v>
      </c>
      <c r="O61" s="60">
        <v>36.5</v>
      </c>
      <c r="P61" s="60">
        <v>32.700000000000003</v>
      </c>
      <c r="Q61" s="61">
        <v>9300</v>
      </c>
      <c r="R61" s="60">
        <v>26.65</v>
      </c>
      <c r="S61" s="60">
        <v>73.27</v>
      </c>
      <c r="T61" s="60">
        <v>119</v>
      </c>
      <c r="U61" s="60">
        <v>1</v>
      </c>
    </row>
    <row r="62" spans="1:21" x14ac:dyDescent="0.3">
      <c r="A62" s="25" t="s">
        <v>168</v>
      </c>
      <c r="B62" s="72">
        <v>144</v>
      </c>
      <c r="C62" s="25" t="s">
        <v>169</v>
      </c>
      <c r="D62" s="26" t="s">
        <v>170</v>
      </c>
      <c r="E62" s="105">
        <v>177</v>
      </c>
      <c r="F62" s="105">
        <v>177</v>
      </c>
      <c r="G62" s="105">
        <v>177</v>
      </c>
      <c r="H62" s="105">
        <v>177</v>
      </c>
      <c r="I62" s="105" t="s">
        <v>107</v>
      </c>
      <c r="J62" s="105" t="s">
        <v>7</v>
      </c>
      <c r="K62" s="60">
        <v>28.75</v>
      </c>
      <c r="L62" s="60">
        <v>9.66</v>
      </c>
      <c r="M62" s="60">
        <v>28</v>
      </c>
      <c r="N62" s="60">
        <v>9.75</v>
      </c>
      <c r="O62" s="60">
        <v>24.5</v>
      </c>
      <c r="P62" s="60">
        <v>20.5</v>
      </c>
      <c r="Q62" s="61">
        <v>2900</v>
      </c>
      <c r="R62" s="60">
        <v>24.11</v>
      </c>
      <c r="S62" s="60">
        <v>46.03</v>
      </c>
      <c r="T62" s="60">
        <v>150.27557431179</v>
      </c>
      <c r="U62" s="60">
        <v>1</v>
      </c>
    </row>
    <row r="63" spans="1:21" x14ac:dyDescent="0.3">
      <c r="A63" s="25" t="s">
        <v>193</v>
      </c>
      <c r="B63" s="72">
        <v>93643</v>
      </c>
      <c r="C63" s="25" t="s">
        <v>219</v>
      </c>
      <c r="D63" s="26"/>
      <c r="E63" s="105">
        <v>168</v>
      </c>
      <c r="F63" s="105">
        <v>168</v>
      </c>
      <c r="G63" s="105">
        <v>168</v>
      </c>
      <c r="H63" s="105">
        <v>168</v>
      </c>
      <c r="I63" s="105" t="s">
        <v>104</v>
      </c>
      <c r="J63" s="105" t="s">
        <v>7</v>
      </c>
      <c r="K63" s="60"/>
      <c r="L63" s="60"/>
      <c r="M63" s="60"/>
      <c r="N63" s="60"/>
      <c r="O63" s="60"/>
      <c r="P63" s="60"/>
      <c r="Q63" s="61"/>
      <c r="R63" s="60"/>
      <c r="S63" s="60"/>
      <c r="T63" s="60"/>
    </row>
    <row r="64" spans="1:21" x14ac:dyDescent="0.3">
      <c r="A64" s="25" t="s">
        <v>44</v>
      </c>
      <c r="B64" s="72">
        <v>50473</v>
      </c>
      <c r="C64" s="25" t="s">
        <v>180</v>
      </c>
      <c r="D64" s="26" t="s">
        <v>181</v>
      </c>
      <c r="E64" s="105">
        <v>36</v>
      </c>
      <c r="F64" s="105">
        <v>36</v>
      </c>
      <c r="G64" s="105">
        <v>45</v>
      </c>
      <c r="H64" s="105">
        <v>45</v>
      </c>
      <c r="I64" s="105" t="s">
        <v>107</v>
      </c>
      <c r="J64" s="105" t="s">
        <v>5</v>
      </c>
      <c r="K64" s="60">
        <v>43.7</v>
      </c>
      <c r="L64" s="60">
        <v>12.6</v>
      </c>
      <c r="M64" s="60">
        <v>44.7</v>
      </c>
      <c r="N64" s="60">
        <v>16.5</v>
      </c>
      <c r="O64" s="60">
        <v>35.86</v>
      </c>
      <c r="P64" s="60">
        <v>31.76</v>
      </c>
      <c r="Q64" s="61">
        <v>8150</v>
      </c>
      <c r="R64" s="60">
        <v>28.76</v>
      </c>
      <c r="S64" s="60">
        <v>70.08</v>
      </c>
      <c r="T64" s="60">
        <v>114</v>
      </c>
      <c r="U64" s="60">
        <v>1</v>
      </c>
    </row>
    <row r="65" spans="1:21" x14ac:dyDescent="0.3">
      <c r="A65" s="25" t="s">
        <v>216</v>
      </c>
      <c r="B65" s="72">
        <v>41299</v>
      </c>
      <c r="C65" s="25" t="s">
        <v>217</v>
      </c>
      <c r="D65" s="26"/>
      <c r="E65" s="105">
        <v>147</v>
      </c>
      <c r="F65" s="105">
        <v>147</v>
      </c>
      <c r="G65" s="105">
        <v>147</v>
      </c>
      <c r="H65" s="105">
        <v>147</v>
      </c>
      <c r="I65" s="105" t="s">
        <v>107</v>
      </c>
      <c r="J65" s="105" t="s">
        <v>6</v>
      </c>
      <c r="K65" s="60"/>
      <c r="L65" s="60"/>
      <c r="M65" s="60"/>
      <c r="N65" s="60"/>
      <c r="O65" s="60"/>
      <c r="P65" s="60"/>
      <c r="Q65" s="61"/>
      <c r="R65" s="60"/>
      <c r="S65" s="60"/>
      <c r="T65" s="60"/>
      <c r="U65" s="60"/>
    </row>
    <row r="66" spans="1:21" x14ac:dyDescent="0.3">
      <c r="A66" s="25" t="s">
        <v>45</v>
      </c>
      <c r="B66" s="72">
        <v>93084</v>
      </c>
      <c r="C66" s="25" t="s">
        <v>82</v>
      </c>
      <c r="D66" s="26" t="s">
        <v>83</v>
      </c>
      <c r="E66" s="105">
        <v>159</v>
      </c>
      <c r="F66" s="105">
        <v>159</v>
      </c>
      <c r="G66" s="105">
        <v>159</v>
      </c>
      <c r="H66" s="105">
        <v>159</v>
      </c>
      <c r="I66" s="105" t="s">
        <v>107</v>
      </c>
      <c r="J66" s="105" t="s">
        <v>7</v>
      </c>
      <c r="K66" s="60">
        <v>27.75</v>
      </c>
      <c r="L66" s="60">
        <v>8.25</v>
      </c>
      <c r="M66" s="60">
        <v>29.75</v>
      </c>
      <c r="N66" s="60">
        <v>11.72</v>
      </c>
      <c r="O66" s="60">
        <v>25.7</v>
      </c>
      <c r="P66" s="60">
        <v>20</v>
      </c>
      <c r="Q66" s="61">
        <v>2600</v>
      </c>
      <c r="R66" s="60">
        <v>27.79</v>
      </c>
      <c r="S66" s="60">
        <v>46.9</v>
      </c>
      <c r="T66" s="60">
        <v>145.08928571428601</v>
      </c>
      <c r="U66" s="60">
        <v>1</v>
      </c>
    </row>
    <row r="67" spans="1:21" x14ac:dyDescent="0.3">
      <c r="A67" s="25" t="s">
        <v>46</v>
      </c>
      <c r="B67" s="72">
        <v>43162</v>
      </c>
      <c r="C67" s="25" t="s">
        <v>89</v>
      </c>
      <c r="D67" s="26" t="s">
        <v>90</v>
      </c>
      <c r="E67" s="105">
        <v>153</v>
      </c>
      <c r="F67" s="105">
        <v>153</v>
      </c>
      <c r="G67" s="105">
        <v>153</v>
      </c>
      <c r="H67" s="105">
        <v>153</v>
      </c>
      <c r="I67" s="105" t="s">
        <v>107</v>
      </c>
      <c r="J67" s="105" t="s">
        <v>7</v>
      </c>
      <c r="K67" s="60">
        <v>49.5</v>
      </c>
      <c r="L67" s="60">
        <v>15.33</v>
      </c>
      <c r="M67" s="60">
        <v>42</v>
      </c>
      <c r="N67" s="60">
        <v>11</v>
      </c>
      <c r="O67" s="60">
        <v>36.83</v>
      </c>
      <c r="P67" s="60">
        <v>29.5</v>
      </c>
      <c r="Q67" s="61">
        <v>13500</v>
      </c>
      <c r="R67" s="60">
        <v>18.71</v>
      </c>
      <c r="S67" s="60">
        <v>39.33</v>
      </c>
      <c r="T67" s="60">
        <v>234.75762231915499</v>
      </c>
      <c r="U67" s="60">
        <v>1</v>
      </c>
    </row>
    <row r="68" spans="1:21" x14ac:dyDescent="0.3">
      <c r="A68" s="25" t="s">
        <v>204</v>
      </c>
      <c r="B68" s="72">
        <v>25126</v>
      </c>
      <c r="C68" s="25" t="s">
        <v>207</v>
      </c>
      <c r="D68" s="26" t="s">
        <v>208</v>
      </c>
      <c r="E68" s="105">
        <v>111</v>
      </c>
      <c r="F68" s="105">
        <v>111</v>
      </c>
      <c r="G68" s="105">
        <v>114</v>
      </c>
      <c r="H68" s="105">
        <v>114</v>
      </c>
      <c r="I68" s="105" t="s">
        <v>107</v>
      </c>
      <c r="J68" s="105" t="s">
        <v>6</v>
      </c>
      <c r="K68" s="60">
        <v>40.18</v>
      </c>
      <c r="L68" s="60">
        <v>11.65</v>
      </c>
      <c r="M68" s="60">
        <v>42.27</v>
      </c>
      <c r="N68" s="60">
        <v>15.79</v>
      </c>
      <c r="O68" s="60">
        <v>34.4</v>
      </c>
      <c r="P68" s="60">
        <v>27.2</v>
      </c>
      <c r="Q68" s="61">
        <v>8825</v>
      </c>
      <c r="R68" s="60">
        <v>21.24</v>
      </c>
      <c r="S68" s="60">
        <v>39.65</v>
      </c>
      <c r="T68" s="60">
        <v>195.78</v>
      </c>
      <c r="U68" s="60">
        <v>1</v>
      </c>
    </row>
    <row r="69" spans="1:21" x14ac:dyDescent="0.3">
      <c r="A69" s="25" t="s">
        <v>195</v>
      </c>
      <c r="B69" s="72">
        <v>87012</v>
      </c>
      <c r="C69" s="25" t="s">
        <v>100</v>
      </c>
      <c r="D69" s="26" t="s">
        <v>209</v>
      </c>
      <c r="E69" s="105">
        <v>111</v>
      </c>
      <c r="F69" s="105">
        <v>111</v>
      </c>
      <c r="G69" s="105">
        <v>111</v>
      </c>
      <c r="H69" s="105">
        <v>111</v>
      </c>
      <c r="I69" s="105" t="s">
        <v>107</v>
      </c>
      <c r="J69" s="105" t="s">
        <v>6</v>
      </c>
      <c r="K69" s="60"/>
      <c r="L69" s="60"/>
      <c r="M69" s="60"/>
      <c r="N69" s="60"/>
      <c r="O69" s="60"/>
      <c r="P69" s="60"/>
      <c r="Q69" s="61"/>
      <c r="R69" s="60"/>
      <c r="S69" s="60"/>
      <c r="T69" s="60"/>
      <c r="U69" s="60">
        <v>1</v>
      </c>
    </row>
    <row r="70" spans="1:21" x14ac:dyDescent="0.3">
      <c r="A70" s="25" t="s">
        <v>196</v>
      </c>
      <c r="B70" s="72" t="s">
        <v>194</v>
      </c>
      <c r="C70" s="25" t="s">
        <v>199</v>
      </c>
      <c r="D70" s="26" t="s">
        <v>210</v>
      </c>
      <c r="E70" s="105">
        <v>114</v>
      </c>
      <c r="F70" s="105">
        <v>114</v>
      </c>
      <c r="G70" s="105">
        <v>120</v>
      </c>
      <c r="H70" s="105">
        <v>120</v>
      </c>
      <c r="I70" s="105" t="s">
        <v>107</v>
      </c>
      <c r="J70" s="105" t="s">
        <v>6</v>
      </c>
      <c r="K70" s="60">
        <v>26.77</v>
      </c>
      <c r="L70" s="60">
        <v>7.68</v>
      </c>
      <c r="M70" s="60">
        <v>26.16</v>
      </c>
      <c r="N70" s="60">
        <v>9.44</v>
      </c>
      <c r="O70" s="60">
        <v>22.8</v>
      </c>
      <c r="P70" s="60">
        <v>20.5</v>
      </c>
      <c r="Q70" s="61">
        <v>1750</v>
      </c>
      <c r="R70" s="60">
        <v>29.6</v>
      </c>
      <c r="S70" s="60">
        <v>43</v>
      </c>
      <c r="T70" s="60">
        <v>90.68</v>
      </c>
      <c r="U70" s="60">
        <v>1</v>
      </c>
    </row>
    <row r="71" spans="1:21" x14ac:dyDescent="0.3">
      <c r="A71" s="25" t="s">
        <v>47</v>
      </c>
      <c r="B71" s="72">
        <v>53477</v>
      </c>
      <c r="C71" s="25" t="s">
        <v>91</v>
      </c>
      <c r="D71" s="26" t="s">
        <v>92</v>
      </c>
      <c r="E71" s="105">
        <v>132</v>
      </c>
      <c r="F71" s="105">
        <v>132</v>
      </c>
      <c r="G71" s="105">
        <v>132</v>
      </c>
      <c r="H71" s="105">
        <v>132</v>
      </c>
      <c r="I71" s="105" t="s">
        <v>107</v>
      </c>
      <c r="J71" s="105" t="s">
        <v>6</v>
      </c>
      <c r="K71" s="60">
        <v>48.42</v>
      </c>
      <c r="L71" s="60">
        <v>14.33</v>
      </c>
      <c r="M71" s="60">
        <v>42.33</v>
      </c>
      <c r="N71" s="60">
        <v>13</v>
      </c>
      <c r="O71" s="60">
        <v>36.17</v>
      </c>
      <c r="P71" s="60">
        <v>29.42</v>
      </c>
      <c r="Q71" s="61">
        <v>15300</v>
      </c>
      <c r="R71" s="60">
        <v>17.77</v>
      </c>
      <c r="S71" s="60">
        <v>35.47</v>
      </c>
      <c r="T71" s="60">
        <f>((Q71/(2240*POWER((P71/100),3))))</f>
        <v>268.2349766677014</v>
      </c>
      <c r="U71" s="60">
        <v>1</v>
      </c>
    </row>
    <row r="72" spans="1:21" x14ac:dyDescent="0.3">
      <c r="A72" s="25" t="s">
        <v>48</v>
      </c>
      <c r="B72" s="72">
        <v>25260</v>
      </c>
      <c r="C72" s="25" t="s">
        <v>98</v>
      </c>
      <c r="D72" s="26" t="s">
        <v>99</v>
      </c>
      <c r="E72" s="105">
        <v>72</v>
      </c>
      <c r="F72" s="105">
        <v>72</v>
      </c>
      <c r="G72" s="105">
        <v>72</v>
      </c>
      <c r="H72" s="105">
        <v>72</v>
      </c>
      <c r="I72" s="105" t="s">
        <v>104</v>
      </c>
      <c r="J72" s="105" t="s">
        <v>5</v>
      </c>
      <c r="K72" s="60">
        <v>48</v>
      </c>
      <c r="L72" s="60">
        <v>14.25</v>
      </c>
      <c r="M72" s="60">
        <v>47</v>
      </c>
      <c r="N72" s="60">
        <v>14.58</v>
      </c>
      <c r="O72" s="60">
        <v>35.42</v>
      </c>
      <c r="P72" s="60">
        <v>30</v>
      </c>
      <c r="Q72" s="61">
        <v>9800</v>
      </c>
      <c r="R72" s="60">
        <v>26.64</v>
      </c>
      <c r="S72" s="60">
        <v>50.21</v>
      </c>
      <c r="T72" s="60">
        <v>162.03703703703701</v>
      </c>
    </row>
    <row r="73" spans="1:21" x14ac:dyDescent="0.3">
      <c r="A73" s="25" t="s">
        <v>49</v>
      </c>
      <c r="B73" s="72">
        <v>43067</v>
      </c>
      <c r="C73" s="25" t="s">
        <v>78</v>
      </c>
      <c r="D73" s="26" t="s">
        <v>79</v>
      </c>
      <c r="E73" s="105">
        <v>168</v>
      </c>
      <c r="F73" s="105">
        <v>168</v>
      </c>
      <c r="G73" s="105">
        <v>168</v>
      </c>
      <c r="H73" s="105">
        <v>168</v>
      </c>
      <c r="I73" s="105" t="s">
        <v>107</v>
      </c>
      <c r="J73" s="105" t="s">
        <v>7</v>
      </c>
      <c r="K73" s="60">
        <v>40.86</v>
      </c>
      <c r="L73" s="60">
        <v>13</v>
      </c>
      <c r="M73" s="60">
        <v>35.36</v>
      </c>
      <c r="N73" s="60">
        <v>11.79</v>
      </c>
      <c r="O73" s="60">
        <v>31.71</v>
      </c>
      <c r="P73" s="60">
        <v>25</v>
      </c>
      <c r="Q73" s="61">
        <v>9400</v>
      </c>
      <c r="R73" s="60">
        <v>18.73</v>
      </c>
      <c r="S73" s="60">
        <v>33.700000000000003</v>
      </c>
      <c r="T73" s="60">
        <v>268.57142857142901</v>
      </c>
    </row>
    <row r="74" spans="1:21" x14ac:dyDescent="0.3">
      <c r="A74" s="25" t="s">
        <v>189</v>
      </c>
      <c r="B74" s="72">
        <v>63243</v>
      </c>
      <c r="C74" s="25" t="s">
        <v>84</v>
      </c>
      <c r="D74" s="26" t="s">
        <v>108</v>
      </c>
      <c r="E74" s="105">
        <v>114</v>
      </c>
      <c r="F74" s="105">
        <v>114</v>
      </c>
      <c r="G74" s="105">
        <v>114</v>
      </c>
      <c r="H74" s="105">
        <v>114</v>
      </c>
      <c r="I74" s="105" t="s">
        <v>107</v>
      </c>
      <c r="J74" s="105" t="s">
        <v>6</v>
      </c>
      <c r="K74" s="60">
        <v>36</v>
      </c>
      <c r="L74" s="60">
        <v>11.75</v>
      </c>
      <c r="M74" s="60">
        <v>31.5</v>
      </c>
      <c r="N74" s="60">
        <v>10.75</v>
      </c>
      <c r="O74" s="60">
        <v>30</v>
      </c>
      <c r="P74" s="60">
        <v>27.5</v>
      </c>
      <c r="Q74" s="61">
        <v>3600</v>
      </c>
      <c r="R74" s="60">
        <v>28.56</v>
      </c>
      <c r="S74" s="60">
        <v>57.33</v>
      </c>
      <c r="T74" s="60">
        <f t="shared" ref="T74" si="1">((Q74/(2240*POWER((P74/100),3))))</f>
        <v>77.278093807019403</v>
      </c>
      <c r="U74" s="60">
        <v>1</v>
      </c>
    </row>
    <row r="75" spans="1:21" x14ac:dyDescent="0.3">
      <c r="A75" s="25" t="s">
        <v>214</v>
      </c>
      <c r="B75" s="72">
        <v>50588</v>
      </c>
      <c r="C75" s="25" t="s">
        <v>100</v>
      </c>
      <c r="D75" s="26" t="s">
        <v>209</v>
      </c>
      <c r="E75" s="105">
        <v>132</v>
      </c>
      <c r="F75" s="105">
        <v>129</v>
      </c>
      <c r="G75" s="105">
        <v>138</v>
      </c>
      <c r="H75" s="105">
        <v>138</v>
      </c>
      <c r="I75" s="105" t="s">
        <v>107</v>
      </c>
      <c r="J75" s="105" t="s">
        <v>6</v>
      </c>
      <c r="K75" s="60">
        <v>28</v>
      </c>
      <c r="L75" s="60">
        <v>8.5</v>
      </c>
      <c r="M75" s="60">
        <v>28</v>
      </c>
      <c r="N75" s="60">
        <v>11</v>
      </c>
      <c r="O75" s="60">
        <v>25</v>
      </c>
      <c r="P75" s="60">
        <v>21.3</v>
      </c>
      <c r="Q75" s="61">
        <v>2000</v>
      </c>
      <c r="R75" s="60">
        <v>27.49</v>
      </c>
      <c r="S75" s="60">
        <v>61.72</v>
      </c>
      <c r="T75" s="60">
        <v>92.39</v>
      </c>
      <c r="U75" s="60">
        <v>1</v>
      </c>
    </row>
    <row r="76" spans="1:21" x14ac:dyDescent="0.3">
      <c r="A76" s="25" t="s">
        <v>50</v>
      </c>
      <c r="B76" s="72">
        <v>23798</v>
      </c>
      <c r="C76" s="25" t="s">
        <v>68</v>
      </c>
      <c r="D76" s="26" t="s">
        <v>69</v>
      </c>
      <c r="E76" s="105">
        <v>51</v>
      </c>
      <c r="F76" s="105">
        <v>45</v>
      </c>
      <c r="G76" s="105">
        <v>66</v>
      </c>
      <c r="H76" s="105">
        <v>66</v>
      </c>
      <c r="I76" s="105" t="s">
        <v>107</v>
      </c>
      <c r="J76" s="105" t="s">
        <v>5</v>
      </c>
      <c r="K76" s="60">
        <v>52</v>
      </c>
      <c r="L76" s="60">
        <v>16</v>
      </c>
      <c r="M76" s="60">
        <v>55</v>
      </c>
      <c r="N76" s="60">
        <v>18</v>
      </c>
      <c r="O76" s="60">
        <v>47.67</v>
      </c>
      <c r="P76" s="60">
        <v>37.17</v>
      </c>
      <c r="Q76" s="61">
        <v>18689</v>
      </c>
      <c r="R76" s="60">
        <v>23.26</v>
      </c>
      <c r="S76" s="60">
        <v>45.15</v>
      </c>
      <c r="T76" s="60">
        <v>162.46520482011201</v>
      </c>
      <c r="U76" s="60">
        <v>1</v>
      </c>
    </row>
    <row r="77" spans="1:21" x14ac:dyDescent="0.3">
      <c r="A77" s="25" t="s">
        <v>95</v>
      </c>
      <c r="B77" s="72" t="s">
        <v>232</v>
      </c>
      <c r="C77" s="25" t="s">
        <v>96</v>
      </c>
      <c r="D77" s="26" t="s">
        <v>97</v>
      </c>
      <c r="E77" s="105">
        <v>90</v>
      </c>
      <c r="F77" s="105">
        <v>90</v>
      </c>
      <c r="G77" s="105">
        <v>96</v>
      </c>
      <c r="H77" s="105">
        <v>96</v>
      </c>
      <c r="I77" s="105" t="s">
        <v>107</v>
      </c>
      <c r="J77" s="105" t="s">
        <v>5</v>
      </c>
      <c r="K77" s="60"/>
      <c r="L77" s="60"/>
      <c r="M77" s="60"/>
      <c r="N77" s="60"/>
      <c r="O77" s="60"/>
      <c r="P77" s="60"/>
      <c r="Q77" s="61"/>
      <c r="R77" s="60"/>
      <c r="S77" s="60"/>
      <c r="T77" s="60"/>
      <c r="U77" s="60"/>
    </row>
    <row r="78" spans="1:21" x14ac:dyDescent="0.3">
      <c r="A78" s="25" t="s">
        <v>51</v>
      </c>
      <c r="B78" s="72">
        <v>26007</v>
      </c>
      <c r="C78" s="25" t="s">
        <v>72</v>
      </c>
      <c r="D78" s="26" t="s">
        <v>73</v>
      </c>
      <c r="E78" s="105">
        <v>81</v>
      </c>
      <c r="F78" s="105">
        <v>81</v>
      </c>
      <c r="G78" s="105">
        <v>90</v>
      </c>
      <c r="H78" s="105">
        <v>90</v>
      </c>
      <c r="I78" s="105" t="s">
        <v>107</v>
      </c>
      <c r="J78" s="105" t="s">
        <v>5</v>
      </c>
      <c r="K78" s="60"/>
      <c r="L78" s="60"/>
      <c r="M78" s="60"/>
      <c r="N78" s="60"/>
      <c r="O78" s="60"/>
      <c r="P78" s="60"/>
      <c r="Q78" s="61"/>
      <c r="R78" s="60"/>
      <c r="S78" s="60"/>
      <c r="T78" s="60"/>
      <c r="U78" s="60"/>
    </row>
    <row r="79" spans="1:21" x14ac:dyDescent="0.3">
      <c r="A79" s="25" t="s">
        <v>183</v>
      </c>
      <c r="B79" s="72">
        <v>23827</v>
      </c>
      <c r="C79" s="25" t="s">
        <v>206</v>
      </c>
      <c r="D79" s="26"/>
      <c r="E79" s="105">
        <v>174</v>
      </c>
      <c r="F79" s="105">
        <v>174</v>
      </c>
      <c r="G79" s="105">
        <v>174</v>
      </c>
      <c r="H79" s="105">
        <v>174</v>
      </c>
      <c r="I79" s="105" t="s">
        <v>107</v>
      </c>
      <c r="J79" s="105" t="s">
        <v>7</v>
      </c>
      <c r="K79" s="60">
        <v>30.75</v>
      </c>
      <c r="L79" s="60">
        <v>9.83</v>
      </c>
      <c r="M79" s="60">
        <v>26.5</v>
      </c>
      <c r="N79" s="60">
        <v>9.5</v>
      </c>
      <c r="O79" s="60">
        <v>24.58</v>
      </c>
      <c r="P79" s="60">
        <v>19.170000000000002</v>
      </c>
      <c r="Q79" s="61">
        <v>2950</v>
      </c>
      <c r="R79" s="60">
        <v>23.78</v>
      </c>
      <c r="S79" s="60">
        <v>46.61</v>
      </c>
      <c r="T79" s="60">
        <v>187</v>
      </c>
      <c r="U79" s="60">
        <v>1</v>
      </c>
    </row>
    <row r="80" spans="1:21" x14ac:dyDescent="0.3">
      <c r="A80" s="25" t="s">
        <v>52</v>
      </c>
      <c r="B80" s="72">
        <v>2276</v>
      </c>
      <c r="C80" s="25" t="s">
        <v>85</v>
      </c>
      <c r="D80" s="26" t="s">
        <v>86</v>
      </c>
      <c r="E80" s="105">
        <v>177</v>
      </c>
      <c r="F80" s="105">
        <v>177</v>
      </c>
      <c r="G80" s="105">
        <v>177</v>
      </c>
      <c r="H80" s="105">
        <v>177</v>
      </c>
      <c r="I80" s="105" t="s">
        <v>107</v>
      </c>
      <c r="J80" s="105" t="s">
        <v>7</v>
      </c>
      <c r="K80" s="60">
        <v>43</v>
      </c>
      <c r="L80" s="60">
        <v>13.16</v>
      </c>
      <c r="M80" s="60">
        <v>37.5</v>
      </c>
      <c r="N80" s="60">
        <v>12</v>
      </c>
      <c r="O80" s="60">
        <v>29.91</v>
      </c>
      <c r="P80" s="60">
        <v>25</v>
      </c>
      <c r="Q80" s="61">
        <v>10200</v>
      </c>
      <c r="R80" s="60">
        <v>19.02</v>
      </c>
      <c r="S80" s="60">
        <v>37.85</v>
      </c>
      <c r="T80" s="60">
        <v>291.42857142857099</v>
      </c>
      <c r="U80" s="60">
        <v>1</v>
      </c>
    </row>
    <row r="81" spans="1:21" x14ac:dyDescent="0.3">
      <c r="A81" s="25" t="s">
        <v>197</v>
      </c>
      <c r="B81" s="72">
        <v>71221</v>
      </c>
      <c r="C81" s="25" t="s">
        <v>212</v>
      </c>
      <c r="D81" s="26" t="s">
        <v>213</v>
      </c>
      <c r="E81" s="105">
        <v>42</v>
      </c>
      <c r="F81" s="105">
        <v>42</v>
      </c>
      <c r="G81" s="105">
        <v>51</v>
      </c>
      <c r="H81" s="105">
        <v>51</v>
      </c>
      <c r="I81" s="105" t="s">
        <v>107</v>
      </c>
      <c r="J81" s="105" t="s">
        <v>5</v>
      </c>
      <c r="K81" s="60"/>
      <c r="L81" s="60"/>
      <c r="M81" s="60"/>
      <c r="N81" s="60"/>
      <c r="O81" s="60"/>
      <c r="P81" s="60"/>
      <c r="Q81" s="61"/>
      <c r="R81" s="60"/>
      <c r="S81" s="60"/>
      <c r="T81" s="60"/>
      <c r="U81" s="60">
        <v>1</v>
      </c>
    </row>
    <row r="82" spans="1:21" x14ac:dyDescent="0.3">
      <c r="A82" s="25" t="s">
        <v>53</v>
      </c>
      <c r="B82" s="72">
        <v>161</v>
      </c>
      <c r="C82" s="25" t="s">
        <v>70</v>
      </c>
      <c r="D82" s="26" t="s">
        <v>71</v>
      </c>
      <c r="E82" s="105">
        <v>171</v>
      </c>
      <c r="F82" s="105">
        <v>171</v>
      </c>
      <c r="G82" s="105">
        <v>171</v>
      </c>
      <c r="H82" s="105">
        <v>171</v>
      </c>
      <c r="I82" s="105" t="s">
        <v>107</v>
      </c>
      <c r="J82" s="105" t="s">
        <v>7</v>
      </c>
      <c r="K82" s="60">
        <v>30.5</v>
      </c>
      <c r="L82" s="60">
        <v>9.5</v>
      </c>
      <c r="M82" s="60">
        <v>29.5</v>
      </c>
      <c r="N82" s="60">
        <v>12.25</v>
      </c>
      <c r="O82" s="60">
        <v>25.92</v>
      </c>
      <c r="P82" s="60">
        <v>21.67</v>
      </c>
      <c r="Q82" s="61">
        <v>4250</v>
      </c>
      <c r="R82" s="60">
        <v>22.36</v>
      </c>
      <c r="S82" s="60">
        <v>39.880000000000003</v>
      </c>
      <c r="T82" s="60">
        <v>186.45076850448501</v>
      </c>
      <c r="U82" s="60">
        <v>1</v>
      </c>
    </row>
    <row r="83" spans="1:21" x14ac:dyDescent="0.3">
      <c r="A83" s="25" t="s">
        <v>54</v>
      </c>
      <c r="B83" s="72" t="s">
        <v>233</v>
      </c>
      <c r="C83" s="25" t="s">
        <v>66</v>
      </c>
      <c r="D83" s="26" t="s">
        <v>67</v>
      </c>
      <c r="E83" s="105">
        <v>90</v>
      </c>
      <c r="F83" s="105">
        <v>90</v>
      </c>
      <c r="G83" s="105">
        <v>96</v>
      </c>
      <c r="H83" s="105">
        <v>96</v>
      </c>
      <c r="I83" s="105" t="s">
        <v>107</v>
      </c>
      <c r="J83" s="105" t="s">
        <v>5</v>
      </c>
      <c r="K83" s="60"/>
      <c r="L83" s="60"/>
      <c r="M83" s="60"/>
      <c r="N83" s="60"/>
      <c r="O83" s="60"/>
      <c r="P83" s="60"/>
      <c r="Q83" s="61"/>
      <c r="R83" s="60"/>
      <c r="S83" s="60"/>
      <c r="T83" s="60"/>
      <c r="U83" s="60"/>
    </row>
    <row r="84" spans="1:21" x14ac:dyDescent="0.3">
      <c r="A84" s="25" t="s">
        <v>56</v>
      </c>
      <c r="B84" s="72">
        <v>63383</v>
      </c>
      <c r="C84" s="25" t="s">
        <v>87</v>
      </c>
      <c r="D84" s="26" t="s">
        <v>88</v>
      </c>
      <c r="E84" s="105">
        <v>129</v>
      </c>
      <c r="F84" s="105">
        <v>129</v>
      </c>
      <c r="G84" s="105">
        <v>129</v>
      </c>
      <c r="H84" s="105">
        <v>129</v>
      </c>
      <c r="I84" s="105" t="s">
        <v>107</v>
      </c>
      <c r="J84" s="105" t="s">
        <v>6</v>
      </c>
      <c r="K84" s="60">
        <v>38</v>
      </c>
      <c r="L84" s="60">
        <v>10.95</v>
      </c>
      <c r="M84" s="60">
        <v>32.4</v>
      </c>
      <c r="N84" s="60">
        <v>12</v>
      </c>
      <c r="O84" s="60">
        <v>27.9</v>
      </c>
      <c r="P84" s="60">
        <v>23.8</v>
      </c>
      <c r="Q84" s="61">
        <v>5100</v>
      </c>
      <c r="R84" s="60">
        <v>24.12</v>
      </c>
      <c r="S84" s="60">
        <v>45.56</v>
      </c>
      <c r="T84" s="60">
        <v>168.88508104322199</v>
      </c>
      <c r="U84" s="60">
        <v>1</v>
      </c>
    </row>
    <row r="85" spans="1:21" x14ac:dyDescent="0.3">
      <c r="A85" s="25" t="s">
        <v>198</v>
      </c>
      <c r="B85" s="72">
        <v>93644</v>
      </c>
      <c r="C85" s="25" t="s">
        <v>219</v>
      </c>
      <c r="D85" s="26"/>
      <c r="E85" s="105">
        <v>168</v>
      </c>
      <c r="F85" s="105">
        <v>168</v>
      </c>
      <c r="G85" s="105">
        <v>168</v>
      </c>
      <c r="H85" s="105">
        <v>168</v>
      </c>
      <c r="I85" s="105" t="s">
        <v>104</v>
      </c>
      <c r="J85" s="105" t="s">
        <v>7</v>
      </c>
      <c r="K85" s="60"/>
      <c r="L85" s="60"/>
      <c r="M85" s="60"/>
      <c r="N85" s="60"/>
      <c r="O85" s="60"/>
      <c r="P85" s="60"/>
      <c r="Q85" s="61"/>
      <c r="R85" s="60"/>
      <c r="S85" s="60"/>
      <c r="T85" s="60"/>
    </row>
    <row r="86" spans="1:21" x14ac:dyDescent="0.3">
      <c r="A86" s="25" t="s">
        <v>215</v>
      </c>
      <c r="B86" s="72">
        <v>2610</v>
      </c>
      <c r="C86" s="25" t="s">
        <v>190</v>
      </c>
      <c r="D86" s="26" t="s">
        <v>211</v>
      </c>
      <c r="E86" s="105">
        <v>78</v>
      </c>
      <c r="F86" s="105">
        <v>78</v>
      </c>
      <c r="G86" s="105">
        <v>87</v>
      </c>
      <c r="H86" s="105">
        <v>87</v>
      </c>
      <c r="I86" s="105" t="s">
        <v>191</v>
      </c>
      <c r="J86" s="105" t="s">
        <v>5</v>
      </c>
      <c r="K86" s="60"/>
      <c r="L86" s="60"/>
      <c r="M86" s="60"/>
      <c r="N86" s="60"/>
      <c r="O86" s="60"/>
      <c r="P86" s="60"/>
      <c r="Q86" s="61"/>
      <c r="R86" s="60"/>
      <c r="S86" s="60"/>
      <c r="T86" s="60"/>
      <c r="U86" s="60"/>
    </row>
    <row r="87" spans="1:21" x14ac:dyDescent="0.3">
      <c r="A87" s="25" t="s">
        <v>158</v>
      </c>
      <c r="B87" s="72">
        <v>63199</v>
      </c>
      <c r="C87" s="25" t="s">
        <v>159</v>
      </c>
      <c r="D87" s="26" t="s">
        <v>160</v>
      </c>
      <c r="E87" s="105">
        <v>111</v>
      </c>
      <c r="F87" s="105">
        <v>111</v>
      </c>
      <c r="G87" s="105">
        <v>111</v>
      </c>
      <c r="H87" s="105">
        <v>111</v>
      </c>
      <c r="I87" s="105" t="s">
        <v>107</v>
      </c>
      <c r="J87" s="105" t="s">
        <v>6</v>
      </c>
      <c r="K87" s="60">
        <v>40</v>
      </c>
      <c r="L87" s="60">
        <v>12</v>
      </c>
      <c r="M87" s="60">
        <v>35</v>
      </c>
      <c r="N87" s="60">
        <v>12</v>
      </c>
      <c r="O87" s="60">
        <v>29.5</v>
      </c>
      <c r="P87" s="60">
        <v>25</v>
      </c>
      <c r="Q87" s="61">
        <v>6000</v>
      </c>
      <c r="R87" s="60">
        <v>24.12</v>
      </c>
      <c r="S87" s="60">
        <v>47.08</v>
      </c>
      <c r="T87" s="60">
        <f>((Q87/(2240*POWER((P87/100),3))))</f>
        <v>171.42857142857142</v>
      </c>
      <c r="U87" s="60">
        <v>1</v>
      </c>
    </row>
    <row r="88" spans="1:21" x14ac:dyDescent="0.3">
      <c r="A88" s="25" t="s">
        <v>144</v>
      </c>
      <c r="B88" s="72">
        <v>60177</v>
      </c>
      <c r="C88" s="25" t="s">
        <v>186</v>
      </c>
      <c r="D88" s="26" t="s">
        <v>187</v>
      </c>
      <c r="E88" s="105">
        <v>93</v>
      </c>
      <c r="F88" s="105">
        <v>93</v>
      </c>
      <c r="G88" s="105">
        <v>93</v>
      </c>
      <c r="H88" s="105">
        <v>93</v>
      </c>
      <c r="I88" s="105" t="s">
        <v>104</v>
      </c>
      <c r="J88" s="105" t="s">
        <v>5</v>
      </c>
      <c r="K88" s="60">
        <v>58.71</v>
      </c>
      <c r="L88" s="60">
        <v>18.45</v>
      </c>
      <c r="M88" s="60">
        <v>50.75</v>
      </c>
      <c r="N88" s="60">
        <v>16</v>
      </c>
      <c r="O88" s="60">
        <v>44</v>
      </c>
      <c r="P88" s="60">
        <v>35.799999999999997</v>
      </c>
      <c r="Q88" s="61">
        <v>31641</v>
      </c>
      <c r="R88" s="60">
        <v>16.63</v>
      </c>
      <c r="S88" s="60">
        <v>33.83</v>
      </c>
      <c r="T88" s="60">
        <f>((Q88/(2240*POWER((P88/100),3))))</f>
        <v>307.8598847550997</v>
      </c>
    </row>
    <row r="89" spans="1:21" x14ac:dyDescent="0.3">
      <c r="A89" s="25" t="s">
        <v>60</v>
      </c>
      <c r="B89" s="72">
        <v>93121</v>
      </c>
      <c r="C89" s="25" t="s">
        <v>76</v>
      </c>
      <c r="D89" s="26" t="s">
        <v>77</v>
      </c>
      <c r="E89" s="105">
        <v>132</v>
      </c>
      <c r="F89" s="105">
        <v>132</v>
      </c>
      <c r="G89" s="105">
        <v>132</v>
      </c>
      <c r="H89" s="105">
        <v>132</v>
      </c>
      <c r="I89" s="105" t="s">
        <v>107</v>
      </c>
      <c r="J89" s="105" t="s">
        <v>6</v>
      </c>
      <c r="K89" s="60">
        <v>35.25</v>
      </c>
      <c r="L89" s="60">
        <v>10.199999999999999</v>
      </c>
      <c r="M89" s="60">
        <v>37.200000000000003</v>
      </c>
      <c r="N89" s="60">
        <v>12</v>
      </c>
      <c r="O89" s="60">
        <v>26.83</v>
      </c>
      <c r="P89" s="60">
        <v>23.42</v>
      </c>
      <c r="Q89" s="61">
        <v>3800</v>
      </c>
      <c r="R89" s="60">
        <v>29.81</v>
      </c>
      <c r="S89" s="60">
        <v>51.7</v>
      </c>
      <c r="T89" s="60">
        <v>132.06109868494099</v>
      </c>
      <c r="U89" s="60">
        <v>1</v>
      </c>
    </row>
    <row r="90" spans="1:21" x14ac:dyDescent="0.3">
      <c r="A90" s="25" t="s">
        <v>53</v>
      </c>
      <c r="B90" s="72">
        <v>161</v>
      </c>
      <c r="C90" s="25" t="s">
        <v>70</v>
      </c>
      <c r="D90" s="26" t="s">
        <v>71</v>
      </c>
      <c r="E90" s="89">
        <v>171</v>
      </c>
      <c r="F90" s="94"/>
      <c r="G90" s="103"/>
      <c r="H90" s="89"/>
      <c r="I90" s="89" t="s">
        <v>107</v>
      </c>
      <c r="J90" s="89" t="s">
        <v>7</v>
      </c>
      <c r="K90" s="60">
        <v>30.5</v>
      </c>
      <c r="L90" s="60">
        <v>9.5</v>
      </c>
      <c r="M90" s="60">
        <v>29.5</v>
      </c>
      <c r="N90" s="60">
        <v>12.25</v>
      </c>
      <c r="O90" s="60">
        <v>25.92</v>
      </c>
      <c r="P90" s="60">
        <v>21.67</v>
      </c>
      <c r="Q90" s="61">
        <v>4250</v>
      </c>
      <c r="R90" s="60">
        <v>22.36</v>
      </c>
      <c r="S90" s="60">
        <v>39.880000000000003</v>
      </c>
      <c r="T90" s="60">
        <f t="shared" ref="T90:T102" si="2">((Q90/(2240*POWER((P90/100),3))))</f>
        <v>186.45076850448498</v>
      </c>
    </row>
    <row r="91" spans="1:21" x14ac:dyDescent="0.3">
      <c r="A91" s="25" t="s">
        <v>54</v>
      </c>
      <c r="B91" s="72" t="s">
        <v>141</v>
      </c>
      <c r="C91" s="25" t="s">
        <v>66</v>
      </c>
      <c r="D91" s="26" t="s">
        <v>67</v>
      </c>
      <c r="E91" s="89">
        <v>111</v>
      </c>
      <c r="F91" s="94"/>
      <c r="G91" s="103"/>
      <c r="H91" s="89">
        <v>111</v>
      </c>
      <c r="I91" s="89" t="s">
        <v>107</v>
      </c>
      <c r="J91" s="89" t="s">
        <v>6</v>
      </c>
      <c r="K91" s="60">
        <v>40</v>
      </c>
      <c r="L91" s="60">
        <v>12</v>
      </c>
      <c r="M91" s="60">
        <v>35</v>
      </c>
      <c r="N91" s="60">
        <v>12</v>
      </c>
      <c r="O91" s="60">
        <v>29.5</v>
      </c>
      <c r="P91" s="60">
        <v>25</v>
      </c>
      <c r="Q91" s="61">
        <v>5500</v>
      </c>
      <c r="R91" s="60">
        <v>25.56</v>
      </c>
      <c r="S91" s="60">
        <v>49.85</v>
      </c>
      <c r="T91" s="60">
        <f t="shared" si="2"/>
        <v>157.14285714285714</v>
      </c>
    </row>
    <row r="92" spans="1:21" x14ac:dyDescent="0.3">
      <c r="A92" s="25" t="s">
        <v>55</v>
      </c>
      <c r="B92" s="72">
        <v>63076</v>
      </c>
      <c r="C92" s="25" t="s">
        <v>100</v>
      </c>
      <c r="D92" s="26" t="s">
        <v>101</v>
      </c>
      <c r="E92" s="89">
        <v>108</v>
      </c>
      <c r="F92" s="94"/>
      <c r="G92" s="103"/>
      <c r="H92" s="89">
        <v>108</v>
      </c>
      <c r="I92" s="89" t="s">
        <v>107</v>
      </c>
      <c r="J92" s="89" t="s">
        <v>5</v>
      </c>
      <c r="K92" s="60">
        <v>36</v>
      </c>
      <c r="L92" s="60">
        <v>11.75</v>
      </c>
      <c r="M92" s="60">
        <v>31.5</v>
      </c>
      <c r="N92" s="60">
        <v>10.75</v>
      </c>
      <c r="O92" s="60">
        <v>30</v>
      </c>
      <c r="P92" s="60">
        <v>27.5</v>
      </c>
      <c r="Q92" s="61">
        <v>3750</v>
      </c>
      <c r="R92" s="60">
        <v>27.8</v>
      </c>
      <c r="S92" s="60">
        <v>55.79</v>
      </c>
      <c r="T92" s="60">
        <f t="shared" si="2"/>
        <v>80.498014382311879</v>
      </c>
    </row>
    <row r="93" spans="1:21" x14ac:dyDescent="0.3">
      <c r="A93" s="25" t="s">
        <v>56</v>
      </c>
      <c r="B93" s="72">
        <v>63383</v>
      </c>
      <c r="C93" s="25" t="s">
        <v>87</v>
      </c>
      <c r="D93" s="26" t="s">
        <v>88</v>
      </c>
      <c r="E93" s="89">
        <v>129</v>
      </c>
      <c r="F93" s="94"/>
      <c r="G93" s="103"/>
      <c r="H93" s="89">
        <v>129</v>
      </c>
      <c r="I93" s="89" t="s">
        <v>107</v>
      </c>
      <c r="J93" s="89" t="s">
        <v>6</v>
      </c>
      <c r="K93" s="60">
        <v>38</v>
      </c>
      <c r="L93" s="60">
        <v>10.95</v>
      </c>
      <c r="M93" s="60">
        <v>32.4</v>
      </c>
      <c r="N93" s="60">
        <v>12</v>
      </c>
      <c r="O93" s="60">
        <v>27.9</v>
      </c>
      <c r="P93" s="60">
        <v>23.8</v>
      </c>
      <c r="Q93" s="61">
        <v>5100</v>
      </c>
      <c r="R93" s="60">
        <v>24.12</v>
      </c>
      <c r="S93" s="60">
        <v>45.56</v>
      </c>
      <c r="T93" s="60">
        <f t="shared" si="2"/>
        <v>168.88508104322156</v>
      </c>
    </row>
    <row r="94" spans="1:21" x14ac:dyDescent="0.3">
      <c r="A94" s="25" t="s">
        <v>173</v>
      </c>
      <c r="B94" s="72">
        <v>83096</v>
      </c>
      <c r="C94" s="25" t="s">
        <v>102</v>
      </c>
      <c r="D94" s="26" t="s">
        <v>103</v>
      </c>
      <c r="E94" s="89">
        <v>168</v>
      </c>
      <c r="F94" s="94"/>
      <c r="G94" s="103"/>
      <c r="H94" s="89">
        <v>168</v>
      </c>
      <c r="I94" s="89" t="s">
        <v>104</v>
      </c>
      <c r="J94" s="89" t="s">
        <v>7</v>
      </c>
      <c r="K94" s="60">
        <v>39</v>
      </c>
      <c r="L94" s="60">
        <v>12.5</v>
      </c>
      <c r="M94" s="60">
        <v>34.25</v>
      </c>
      <c r="N94" s="60">
        <v>11.5</v>
      </c>
      <c r="O94" s="60">
        <v>29.96</v>
      </c>
      <c r="P94" s="60">
        <v>25.25</v>
      </c>
      <c r="Q94" s="61">
        <v>7950</v>
      </c>
      <c r="R94" s="60">
        <v>19.5</v>
      </c>
      <c r="S94" s="60">
        <v>37.94</v>
      </c>
      <c r="T94" s="60">
        <f t="shared" si="2"/>
        <v>220.46261931499356</v>
      </c>
    </row>
    <row r="95" spans="1:21" x14ac:dyDescent="0.3">
      <c r="A95" s="25" t="s">
        <v>174</v>
      </c>
      <c r="B95" s="72">
        <v>99</v>
      </c>
      <c r="C95" s="25" t="s">
        <v>105</v>
      </c>
      <c r="D95" s="26" t="s">
        <v>103</v>
      </c>
      <c r="E95" s="89"/>
      <c r="F95" s="94"/>
      <c r="G95" s="103"/>
      <c r="H95" s="89">
        <v>174</v>
      </c>
      <c r="I95" s="89" t="s">
        <v>104</v>
      </c>
      <c r="J95" s="89" t="s">
        <v>7</v>
      </c>
      <c r="K95" s="60">
        <v>41.5</v>
      </c>
      <c r="L95" s="60">
        <v>13.87</v>
      </c>
      <c r="M95" s="60">
        <v>35</v>
      </c>
      <c r="N95" s="60">
        <v>13.75</v>
      </c>
      <c r="O95" s="60">
        <v>33.17</v>
      </c>
      <c r="P95" s="60">
        <v>26.25</v>
      </c>
      <c r="Q95" s="61">
        <v>10500</v>
      </c>
      <c r="R95" s="60">
        <v>19.46</v>
      </c>
      <c r="S95" s="60">
        <v>19.46</v>
      </c>
      <c r="T95" s="60">
        <f t="shared" si="2"/>
        <v>259.1512795594428</v>
      </c>
    </row>
    <row r="96" spans="1:21" x14ac:dyDescent="0.3">
      <c r="A96" s="25" t="s">
        <v>158</v>
      </c>
      <c r="B96" s="72">
        <v>63199</v>
      </c>
      <c r="C96" s="25" t="s">
        <v>159</v>
      </c>
      <c r="D96" s="26" t="s">
        <v>160</v>
      </c>
      <c r="E96" s="89">
        <v>111</v>
      </c>
      <c r="F96" s="94"/>
      <c r="G96" s="103"/>
      <c r="H96" s="89">
        <v>111</v>
      </c>
      <c r="I96" s="89" t="s">
        <v>107</v>
      </c>
      <c r="J96" s="89" t="s">
        <v>6</v>
      </c>
      <c r="K96" s="60">
        <v>40</v>
      </c>
      <c r="L96" s="60">
        <v>12</v>
      </c>
      <c r="M96" s="60">
        <v>35</v>
      </c>
      <c r="N96" s="60">
        <v>12</v>
      </c>
      <c r="O96" s="60">
        <v>29.5</v>
      </c>
      <c r="P96" s="60">
        <v>25</v>
      </c>
      <c r="Q96" s="61">
        <v>6000</v>
      </c>
      <c r="R96" s="60">
        <v>24.12</v>
      </c>
      <c r="S96" s="60">
        <v>47.08</v>
      </c>
      <c r="T96" s="60">
        <f t="shared" si="2"/>
        <v>171.42857142857142</v>
      </c>
    </row>
    <row r="97" spans="1:20" x14ac:dyDescent="0.3">
      <c r="A97" s="25" t="s">
        <v>57</v>
      </c>
      <c r="B97" s="72">
        <v>63243</v>
      </c>
      <c r="C97" s="25" t="s">
        <v>80</v>
      </c>
      <c r="D97" s="26" t="s">
        <v>81</v>
      </c>
      <c r="E97" s="89">
        <v>108</v>
      </c>
      <c r="F97" s="94"/>
      <c r="G97" s="103"/>
      <c r="H97" s="89">
        <v>114</v>
      </c>
      <c r="I97" s="89" t="s">
        <v>107</v>
      </c>
      <c r="J97" s="89" t="s">
        <v>5</v>
      </c>
      <c r="K97" s="60">
        <v>34</v>
      </c>
      <c r="L97" s="60">
        <v>11</v>
      </c>
      <c r="M97" s="60">
        <v>32.5</v>
      </c>
      <c r="N97" s="60">
        <v>11.5</v>
      </c>
      <c r="O97" s="60">
        <v>29.67</v>
      </c>
      <c r="P97" s="60">
        <v>27.5</v>
      </c>
      <c r="Q97" s="61">
        <v>3600</v>
      </c>
      <c r="R97" s="60">
        <v>28.36</v>
      </c>
      <c r="S97" s="60">
        <v>58.78</v>
      </c>
      <c r="T97" s="60">
        <f t="shared" si="2"/>
        <v>77.278093807019403</v>
      </c>
    </row>
    <row r="98" spans="1:20" x14ac:dyDescent="0.3">
      <c r="A98" s="25" t="s">
        <v>58</v>
      </c>
      <c r="B98" s="72">
        <v>142</v>
      </c>
      <c r="C98" s="25" t="s">
        <v>74</v>
      </c>
      <c r="D98" s="26" t="s">
        <v>75</v>
      </c>
      <c r="E98" s="89">
        <v>141</v>
      </c>
      <c r="F98" s="94"/>
      <c r="G98" s="103"/>
      <c r="H98" s="89">
        <v>141</v>
      </c>
      <c r="I98" s="89" t="s">
        <v>107</v>
      </c>
      <c r="J98" s="89" t="s">
        <v>6</v>
      </c>
      <c r="K98" s="60">
        <v>47.5</v>
      </c>
      <c r="L98" s="60">
        <v>15</v>
      </c>
      <c r="M98" s="60">
        <v>41.75</v>
      </c>
      <c r="N98" s="60">
        <v>11.5</v>
      </c>
      <c r="O98" s="60">
        <v>36</v>
      </c>
      <c r="P98" s="60">
        <v>29</v>
      </c>
      <c r="Q98" s="61">
        <v>12800</v>
      </c>
      <c r="R98" s="60">
        <v>19.03</v>
      </c>
      <c r="S98" s="60">
        <v>37.770000000000003</v>
      </c>
      <c r="T98" s="60">
        <f t="shared" si="2"/>
        <v>234.29766346655111</v>
      </c>
    </row>
    <row r="99" spans="1:20" x14ac:dyDescent="0.3">
      <c r="A99" s="25" t="s">
        <v>144</v>
      </c>
      <c r="B99" s="72">
        <v>60177</v>
      </c>
      <c r="C99" s="25" t="s">
        <v>145</v>
      </c>
      <c r="D99" s="26" t="s">
        <v>146</v>
      </c>
      <c r="E99" s="89">
        <v>93</v>
      </c>
      <c r="F99" s="94"/>
      <c r="G99" s="103"/>
      <c r="H99" s="89">
        <v>93</v>
      </c>
      <c r="I99" s="89" t="s">
        <v>147</v>
      </c>
      <c r="J99" s="89" t="s">
        <v>5</v>
      </c>
      <c r="K99" s="60">
        <v>58.71</v>
      </c>
      <c r="L99" s="60">
        <v>18.45</v>
      </c>
      <c r="M99" s="60">
        <v>50.75</v>
      </c>
      <c r="N99" s="60">
        <v>16</v>
      </c>
      <c r="O99" s="60">
        <v>44</v>
      </c>
      <c r="P99" s="60">
        <v>35.799999999999997</v>
      </c>
      <c r="Q99" s="61">
        <v>31641</v>
      </c>
      <c r="R99" s="60">
        <v>16.63</v>
      </c>
      <c r="S99" s="60">
        <v>33.83</v>
      </c>
      <c r="T99" s="60">
        <f t="shared" si="2"/>
        <v>307.8598847550997</v>
      </c>
    </row>
    <row r="100" spans="1:20" x14ac:dyDescent="0.3">
      <c r="A100" s="25" t="s">
        <v>59</v>
      </c>
      <c r="B100" s="72">
        <v>63063</v>
      </c>
      <c r="C100" s="25" t="s">
        <v>93</v>
      </c>
      <c r="D100" s="26" t="s">
        <v>94</v>
      </c>
      <c r="E100" s="89">
        <v>96</v>
      </c>
      <c r="F100" s="94"/>
      <c r="G100" s="103"/>
      <c r="H100" s="89">
        <v>96</v>
      </c>
      <c r="I100" s="89" t="s">
        <v>107</v>
      </c>
      <c r="J100" s="89" t="s">
        <v>5</v>
      </c>
      <c r="K100" s="60">
        <v>50.9</v>
      </c>
      <c r="L100" s="60">
        <v>15.16</v>
      </c>
      <c r="M100" s="60">
        <v>44.1</v>
      </c>
      <c r="N100" s="60">
        <v>13.1</v>
      </c>
      <c r="O100" s="60">
        <v>37</v>
      </c>
      <c r="P100" s="60">
        <v>30.32</v>
      </c>
      <c r="Q100" s="61">
        <v>12938</v>
      </c>
      <c r="R100" s="60">
        <v>21.49</v>
      </c>
      <c r="S100" s="60">
        <v>42.34</v>
      </c>
      <c r="T100" s="60">
        <f t="shared" si="2"/>
        <v>207.21993712386671</v>
      </c>
    </row>
    <row r="101" spans="1:20" x14ac:dyDescent="0.3">
      <c r="A101" s="25" t="s">
        <v>60</v>
      </c>
      <c r="B101" s="72">
        <v>93121</v>
      </c>
      <c r="C101" s="25" t="s">
        <v>76</v>
      </c>
      <c r="D101" s="26" t="s">
        <v>77</v>
      </c>
      <c r="E101" s="89">
        <v>132</v>
      </c>
      <c r="F101" s="94"/>
      <c r="G101" s="103"/>
      <c r="H101" s="89">
        <v>132</v>
      </c>
      <c r="I101" s="89" t="s">
        <v>107</v>
      </c>
      <c r="J101" s="89" t="s">
        <v>6</v>
      </c>
      <c r="K101" s="60">
        <v>35.25</v>
      </c>
      <c r="L101" s="60">
        <v>10.199999999999999</v>
      </c>
      <c r="M101" s="60">
        <v>37.200000000000003</v>
      </c>
      <c r="N101" s="60">
        <v>12</v>
      </c>
      <c r="O101" s="60">
        <v>26.83</v>
      </c>
      <c r="P101" s="60">
        <v>23.42</v>
      </c>
      <c r="Q101" s="61">
        <v>3800</v>
      </c>
      <c r="R101" s="60">
        <v>29.81</v>
      </c>
      <c r="S101" s="60">
        <v>51.7</v>
      </c>
      <c r="T101" s="60">
        <f t="shared" si="2"/>
        <v>132.06109868494102</v>
      </c>
    </row>
    <row r="102" spans="1:20" x14ac:dyDescent="0.3">
      <c r="A102" s="25" t="s">
        <v>167</v>
      </c>
      <c r="B102" s="72">
        <v>87638</v>
      </c>
      <c r="C102" s="25" t="s">
        <v>100</v>
      </c>
      <c r="D102" s="26" t="s">
        <v>101</v>
      </c>
      <c r="E102" s="89">
        <v>183</v>
      </c>
      <c r="F102" s="94"/>
      <c r="G102" s="103"/>
      <c r="H102" s="89">
        <v>186</v>
      </c>
      <c r="I102" s="89" t="s">
        <v>107</v>
      </c>
      <c r="J102" s="89" t="s">
        <v>7</v>
      </c>
      <c r="K102" s="60">
        <v>22.6</v>
      </c>
      <c r="L102" s="60">
        <v>7.25</v>
      </c>
      <c r="M102" s="60">
        <v>24.04</v>
      </c>
      <c r="N102" s="60">
        <v>9.33</v>
      </c>
      <c r="O102" s="60">
        <v>20.329999999999998</v>
      </c>
      <c r="P102" s="60">
        <v>18.420000000000002</v>
      </c>
      <c r="Q102" s="61">
        <v>1160</v>
      </c>
      <c r="R102" s="60">
        <v>31.82</v>
      </c>
      <c r="S102" s="60">
        <v>54.07</v>
      </c>
      <c r="T102" s="60">
        <f t="shared" si="2"/>
        <v>82.859268190743165</v>
      </c>
    </row>
    <row r="103" spans="1:20" x14ac:dyDescent="0.3">
      <c r="A103" s="25" t="s">
        <v>201</v>
      </c>
      <c r="B103" s="72" t="s">
        <v>192</v>
      </c>
      <c r="C103" s="25" t="s">
        <v>182</v>
      </c>
      <c r="D103" s="26" t="s">
        <v>81</v>
      </c>
      <c r="E103" s="91">
        <v>120</v>
      </c>
      <c r="F103" s="94"/>
      <c r="G103" s="103"/>
      <c r="H103" s="91">
        <v>129</v>
      </c>
      <c r="I103" s="91" t="s">
        <v>104</v>
      </c>
      <c r="J103" s="91" t="s">
        <v>6</v>
      </c>
      <c r="K103" s="60">
        <v>31.5</v>
      </c>
      <c r="L103" s="60">
        <v>9.5</v>
      </c>
      <c r="M103" s="60">
        <v>30</v>
      </c>
      <c r="N103" s="60">
        <v>12.5</v>
      </c>
      <c r="O103" s="60">
        <v>26.25</v>
      </c>
      <c r="P103" s="60">
        <v>22</v>
      </c>
      <c r="Q103" s="61">
        <v>2900</v>
      </c>
      <c r="R103" s="60">
        <v>29.88</v>
      </c>
      <c r="S103" s="60">
        <v>72.56</v>
      </c>
      <c r="T103" s="60">
        <v>121.585542556617</v>
      </c>
    </row>
  </sheetData>
  <mergeCells count="1">
    <mergeCell ref="E1:H1"/>
  </mergeCells>
  <hyperlinks>
    <hyperlink ref="D91" r:id="rId1"/>
    <hyperlink ref="D90" r:id="rId2"/>
    <hyperlink ref="D98" r:id="rId3"/>
    <hyperlink ref="D101" r:id="rId4"/>
    <hyperlink ref="D97" r:id="rId5"/>
    <hyperlink ref="D93" r:id="rId6"/>
    <hyperlink ref="D100" r:id="rId7"/>
    <hyperlink ref="D92" r:id="rId8"/>
    <hyperlink ref="D99" r:id="rId9"/>
    <hyperlink ref="D96" r:id="rId10"/>
    <hyperlink ref="D102" r:id="rId11"/>
    <hyperlink ref="D17" r:id="rId12"/>
    <hyperlink ref="D31" r:id="rId13"/>
    <hyperlink ref="D19" r:id="rId14"/>
    <hyperlink ref="D14" r:id="rId15"/>
    <hyperlink ref="D30" r:id="rId16"/>
    <hyperlink ref="D25" r:id="rId17"/>
    <hyperlink ref="D20" r:id="rId18"/>
    <hyperlink ref="D71" r:id="rId19"/>
    <hyperlink ref="D60" r:id="rId20"/>
    <hyperlink ref="D87" r:id="rId21"/>
    <hyperlink ref="D74" r:id="rId22"/>
    <hyperlink ref="D69" r:id="rId23"/>
    <hyperlink ref="D70" r:id="rId24"/>
    <hyperlink ref="D86" r:id="rId25"/>
    <hyperlink ref="D81" r:id="rId26"/>
    <hyperlink ref="D75" r:id="rId27"/>
    <hyperlink ref="D32" r:id="rId28"/>
    <hyperlink ref="D34" r:id="rId29"/>
  </hyperlinks>
  <pageMargins left="0.7" right="0.7" top="0.75" bottom="0.75" header="0.3" footer="0.3"/>
  <pageSetup orientation="landscape" horizontalDpi="4294967293" verticalDpi="4294967293"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2"/>
  <sheetViews>
    <sheetView topLeftCell="A32" workbookViewId="0">
      <selection activeCell="C43" sqref="C43"/>
    </sheetView>
  </sheetViews>
  <sheetFormatPr defaultRowHeight="14.4" x14ac:dyDescent="0.3"/>
  <cols>
    <col min="1" max="1" width="15.109375" customWidth="1"/>
    <col min="3" max="3" width="21.6640625" customWidth="1"/>
    <col min="6" max="6" width="10.5546875" customWidth="1"/>
    <col min="7" max="7" width="10.88671875" customWidth="1"/>
    <col min="8" max="8" width="10.44140625" customWidth="1"/>
    <col min="9" max="9" width="11.109375" customWidth="1"/>
    <col min="10" max="12" width="5.6640625" customWidth="1"/>
    <col min="13" max="13" width="27.5546875" customWidth="1"/>
  </cols>
  <sheetData>
    <row r="1" spans="1:13" ht="18" x14ac:dyDescent="0.35">
      <c r="A1" s="162" t="s">
        <v>171</v>
      </c>
      <c r="B1" s="162"/>
      <c r="C1" s="162"/>
      <c r="D1" s="162"/>
      <c r="E1" s="162" t="s">
        <v>172</v>
      </c>
      <c r="F1" s="162"/>
      <c r="G1" s="162"/>
      <c r="H1" s="162"/>
      <c r="I1" s="162"/>
      <c r="J1" s="162"/>
    </row>
    <row r="2" spans="1:13" x14ac:dyDescent="0.3">
      <c r="B2" t="s">
        <v>152</v>
      </c>
      <c r="C2" s="6" t="s">
        <v>157</v>
      </c>
      <c r="D2" s="6"/>
      <c r="F2" t="s">
        <v>153</v>
      </c>
      <c r="G2" s="6" t="s">
        <v>154</v>
      </c>
      <c r="H2" s="6"/>
      <c r="I2" s="6"/>
    </row>
    <row r="3" spans="1:13" ht="19.5" customHeight="1" x14ac:dyDescent="0.3">
      <c r="B3" t="s">
        <v>155</v>
      </c>
      <c r="C3" s="163" t="s">
        <v>156</v>
      </c>
      <c r="D3" s="163"/>
      <c r="E3" s="163"/>
      <c r="F3" s="6"/>
      <c r="K3" s="28" t="s">
        <v>150</v>
      </c>
      <c r="L3" s="28"/>
    </row>
    <row r="4" spans="1:13" ht="24.75" customHeight="1" x14ac:dyDescent="0.3">
      <c r="A4" s="73" t="s">
        <v>61</v>
      </c>
      <c r="B4" s="71" t="s">
        <v>109</v>
      </c>
      <c r="C4" s="73" t="s">
        <v>62</v>
      </c>
      <c r="D4" s="71" t="s">
        <v>64</v>
      </c>
      <c r="E4" s="71" t="s">
        <v>65</v>
      </c>
      <c r="F4" s="73" t="s">
        <v>106</v>
      </c>
      <c r="G4" s="73" t="s">
        <v>119</v>
      </c>
      <c r="H4" s="74" t="s">
        <v>148</v>
      </c>
      <c r="I4" s="73" t="s">
        <v>149</v>
      </c>
      <c r="J4" s="75" t="s">
        <v>37</v>
      </c>
      <c r="K4" s="75" t="s">
        <v>38</v>
      </c>
      <c r="L4" s="75" t="s">
        <v>39</v>
      </c>
      <c r="M4" s="79" t="s">
        <v>151</v>
      </c>
    </row>
    <row r="5" spans="1:13" x14ac:dyDescent="0.3">
      <c r="A5" s="76" t="s">
        <v>177</v>
      </c>
      <c r="B5" s="85" t="s">
        <v>177</v>
      </c>
      <c r="C5" s="76" t="s">
        <v>177</v>
      </c>
      <c r="D5" s="77" t="s">
        <v>177</v>
      </c>
      <c r="E5" s="77" t="s">
        <v>177</v>
      </c>
      <c r="F5" s="77" t="s">
        <v>177</v>
      </c>
      <c r="G5" s="77" t="s">
        <v>177</v>
      </c>
      <c r="H5" s="78"/>
      <c r="I5" s="78"/>
      <c r="J5" s="78"/>
      <c r="K5" s="78"/>
      <c r="L5" s="78"/>
      <c r="M5" s="78"/>
    </row>
    <row r="6" spans="1:13" x14ac:dyDescent="0.3">
      <c r="A6" s="76" t="str">
        <f>Boats!A4</f>
        <v>American Flyer</v>
      </c>
      <c r="B6" s="85">
        <f>Boats!B4</f>
        <v>39519</v>
      </c>
      <c r="C6" s="76" t="str">
        <f>Boats!C4</f>
        <v>Dan Schneider</v>
      </c>
      <c r="D6" s="77">
        <f>Boats!E4</f>
        <v>36</v>
      </c>
      <c r="E6" s="77">
        <f>Boats!H4</f>
        <v>42</v>
      </c>
      <c r="F6" s="77" t="str">
        <f>Boats!I4</f>
        <v>no</v>
      </c>
      <c r="G6" s="77" t="str">
        <f>Boats!J4</f>
        <v>A</v>
      </c>
      <c r="H6" s="78"/>
      <c r="I6" s="78"/>
      <c r="J6" s="78"/>
      <c r="K6" s="78"/>
      <c r="L6" s="78"/>
      <c r="M6" s="78"/>
    </row>
    <row r="7" spans="1:13" x14ac:dyDescent="0.3">
      <c r="A7" s="76" t="str">
        <f>Boats!A5</f>
        <v>Arctic Tern</v>
      </c>
      <c r="B7" s="85">
        <f>Boats!B5</f>
        <v>93642</v>
      </c>
      <c r="C7" s="76" t="str">
        <f>Boats!C5</f>
        <v>PAX</v>
      </c>
      <c r="D7" s="77">
        <f>Boats!E5</f>
        <v>168</v>
      </c>
      <c r="E7" s="77">
        <f>Boats!H5</f>
        <v>168</v>
      </c>
      <c r="F7" s="77" t="str">
        <f>Boats!I5</f>
        <v>yes</v>
      </c>
      <c r="G7" s="77" t="str">
        <f>Boats!J5</f>
        <v>C</v>
      </c>
      <c r="H7" s="78"/>
      <c r="I7" s="78"/>
      <c r="J7" s="78"/>
      <c r="K7" s="78"/>
      <c r="L7" s="78"/>
      <c r="M7" s="83"/>
    </row>
    <row r="8" spans="1:13" x14ac:dyDescent="0.3">
      <c r="A8" s="76" t="str">
        <f>Boats!A6</f>
        <v>Bad Cat</v>
      </c>
      <c r="B8" s="85" t="str">
        <f>Boats!B6</f>
        <v>063</v>
      </c>
      <c r="C8" s="76" t="str">
        <f>Boats!C6</f>
        <v>Jim Whited</v>
      </c>
      <c r="D8" s="77">
        <f>Boats!E6</f>
        <v>39</v>
      </c>
      <c r="E8" s="77">
        <f>Boats!H6</f>
        <v>48</v>
      </c>
      <c r="F8" s="77" t="str">
        <f>Boats!I6</f>
        <v>yes</v>
      </c>
      <c r="G8" s="77" t="str">
        <f>Boats!J6</f>
        <v>A</v>
      </c>
      <c r="H8" s="78"/>
      <c r="I8" s="78"/>
      <c r="J8" s="78"/>
      <c r="K8" s="78"/>
      <c r="L8" s="78"/>
      <c r="M8" s="78"/>
    </row>
    <row r="9" spans="1:13" x14ac:dyDescent="0.3">
      <c r="A9" s="76" t="str">
        <f>Boats!A7</f>
        <v>Badger</v>
      </c>
      <c r="B9" s="85">
        <f>Boats!B7</f>
        <v>144</v>
      </c>
      <c r="C9" s="76" t="str">
        <f>Boats!C7</f>
        <v>Carl Feusaherns</v>
      </c>
      <c r="D9" s="77">
        <f>Boats!E7</f>
        <v>177</v>
      </c>
      <c r="E9" s="77">
        <f>Boats!H7</f>
        <v>177</v>
      </c>
      <c r="F9" s="77" t="str">
        <f>Boats!I7</f>
        <v>yes</v>
      </c>
      <c r="G9" s="77" t="str">
        <f>Boats!J7</f>
        <v>C</v>
      </c>
      <c r="H9" s="78"/>
      <c r="I9" s="78"/>
      <c r="J9" s="78"/>
      <c r="K9" s="78"/>
      <c r="L9" s="78"/>
      <c r="M9" s="78"/>
    </row>
    <row r="10" spans="1:13" x14ac:dyDescent="0.3">
      <c r="A10" s="76" t="str">
        <f>Boats!A8</f>
        <v>Blue Boat Home</v>
      </c>
      <c r="B10" s="85">
        <f>Boats!B8</f>
        <v>4856</v>
      </c>
      <c r="C10" s="76" t="str">
        <f>Boats!C8</f>
        <v>Lowell Martin</v>
      </c>
      <c r="D10" s="77">
        <f>Boats!E8</f>
        <v>231</v>
      </c>
      <c r="E10" s="77">
        <f>Boats!H8</f>
        <v>231</v>
      </c>
      <c r="F10" s="77" t="str">
        <f>Boats!I8</f>
        <v>yes</v>
      </c>
      <c r="G10" s="77" t="str">
        <f>Boats!J8</f>
        <v>C</v>
      </c>
      <c r="H10" s="78"/>
      <c r="I10" s="78"/>
      <c r="J10" s="78"/>
      <c r="K10" s="78"/>
      <c r="L10" s="78"/>
      <c r="M10" s="78"/>
    </row>
    <row r="11" spans="1:13" x14ac:dyDescent="0.3">
      <c r="A11" s="76" t="str">
        <f>Boats!A9</f>
        <v>Blue Goose</v>
      </c>
      <c r="B11" s="85">
        <f>Boats!B9</f>
        <v>93643</v>
      </c>
      <c r="C11" s="76" t="str">
        <f>Boats!C9</f>
        <v>PAX</v>
      </c>
      <c r="D11" s="77">
        <f>Boats!E9</f>
        <v>168</v>
      </c>
      <c r="E11" s="77">
        <f>Boats!H9</f>
        <v>168</v>
      </c>
      <c r="F11" s="77" t="str">
        <f>Boats!I9</f>
        <v>no</v>
      </c>
      <c r="G11" s="77" t="str">
        <f>Boats!J9</f>
        <v>C</v>
      </c>
      <c r="H11" s="78"/>
      <c r="I11" s="78"/>
      <c r="J11" s="78"/>
      <c r="K11" s="78"/>
      <c r="L11" s="78"/>
      <c r="M11" s="78"/>
    </row>
    <row r="12" spans="1:13" x14ac:dyDescent="0.3">
      <c r="A12" s="76" t="str">
        <f>Boats!A10</f>
        <v>Cheetah</v>
      </c>
      <c r="B12" s="85">
        <f>Boats!B10</f>
        <v>50473</v>
      </c>
      <c r="C12" s="76" t="str">
        <f>Boats!C10</f>
        <v>Marc Briere</v>
      </c>
      <c r="D12" s="77">
        <f>Boats!E10</f>
        <v>36</v>
      </c>
      <c r="E12" s="77">
        <f>Boats!H10</f>
        <v>45</v>
      </c>
      <c r="F12" s="77" t="str">
        <f>Boats!I10</f>
        <v>yes</v>
      </c>
      <c r="G12" s="77" t="str">
        <f>Boats!J10</f>
        <v>A</v>
      </c>
      <c r="H12" s="78"/>
      <c r="I12" s="78"/>
      <c r="J12" s="78"/>
      <c r="K12" s="78"/>
      <c r="L12" s="78"/>
      <c r="M12" s="78"/>
    </row>
    <row r="13" spans="1:13" x14ac:dyDescent="0.3">
      <c r="A13" s="76" t="str">
        <f>Boats!A11</f>
        <v>Easy Button</v>
      </c>
      <c r="B13" s="85">
        <f>Boats!B11</f>
        <v>93084</v>
      </c>
      <c r="C13" s="76" t="str">
        <f>Boats!C11</f>
        <v>David Meiser</v>
      </c>
      <c r="D13" s="77">
        <f>Boats!E11</f>
        <v>159</v>
      </c>
      <c r="E13" s="77">
        <f>Boats!H11</f>
        <v>159</v>
      </c>
      <c r="F13" s="77" t="str">
        <f>Boats!I11</f>
        <v>yes</v>
      </c>
      <c r="G13" s="77" t="str">
        <f>Boats!J11</f>
        <v>C</v>
      </c>
      <c r="H13" s="78"/>
      <c r="I13" s="78"/>
      <c r="J13" s="78"/>
      <c r="K13" s="78"/>
      <c r="L13" s="78"/>
      <c r="M13" s="78"/>
    </row>
    <row r="14" spans="1:13" x14ac:dyDescent="0.3">
      <c r="A14" s="76" t="str">
        <f>Boats!A12</f>
        <v>Elan</v>
      </c>
      <c r="B14" s="85">
        <f>Boats!B12</f>
        <v>43162</v>
      </c>
      <c r="C14" s="76" t="str">
        <f>Boats!C12</f>
        <v>Gary Shaw</v>
      </c>
      <c r="D14" s="77">
        <f>Boats!E12</f>
        <v>153</v>
      </c>
      <c r="E14" s="77">
        <f>Boats!H12</f>
        <v>153</v>
      </c>
      <c r="F14" s="77" t="str">
        <f>Boats!I12</f>
        <v>yes</v>
      </c>
      <c r="G14" s="77" t="str">
        <f>Boats!J12</f>
        <v>C</v>
      </c>
      <c r="H14" s="78"/>
      <c r="I14" s="78"/>
      <c r="J14" s="78"/>
      <c r="K14" s="78"/>
      <c r="L14" s="78"/>
      <c r="M14" s="78"/>
    </row>
    <row r="15" spans="1:13" x14ac:dyDescent="0.3">
      <c r="A15" s="76" t="str">
        <f>Boats!A13</f>
        <v>Flyer</v>
      </c>
      <c r="B15" s="85">
        <f>Boats!B13</f>
        <v>25126</v>
      </c>
      <c r="C15" s="76" t="str">
        <f>Boats!C13</f>
        <v>Michael Major</v>
      </c>
      <c r="D15" s="77">
        <f>Boats!E13</f>
        <v>111</v>
      </c>
      <c r="E15" s="77">
        <f>Boats!H13</f>
        <v>114</v>
      </c>
      <c r="F15" s="77" t="str">
        <f>Boats!I13</f>
        <v>no</v>
      </c>
      <c r="G15" s="77" t="str">
        <f>Boats!J13</f>
        <v>B</v>
      </c>
      <c r="H15" s="78"/>
      <c r="I15" s="78"/>
      <c r="J15" s="78"/>
      <c r="K15" s="78"/>
      <c r="L15" s="78"/>
      <c r="M15" s="78"/>
    </row>
    <row r="16" spans="1:13" x14ac:dyDescent="0.3">
      <c r="A16" s="76" t="str">
        <f>Boats!A14</f>
        <v>J Ray</v>
      </c>
      <c r="B16" s="85" t="str">
        <f>Boats!B14</f>
        <v>USA47</v>
      </c>
      <c r="C16" s="76" t="str">
        <f>Boats!C14</f>
        <v>Larry Ray</v>
      </c>
      <c r="D16" s="77">
        <f>Boats!E14</f>
        <v>114</v>
      </c>
      <c r="E16" s="77">
        <f>Boats!H14</f>
        <v>120</v>
      </c>
      <c r="F16" s="77" t="str">
        <f>Boats!I14</f>
        <v>yes</v>
      </c>
      <c r="G16" s="77" t="str">
        <f>Boats!J14</f>
        <v>B</v>
      </c>
      <c r="H16" s="78"/>
      <c r="I16" s="78"/>
      <c r="J16" s="78"/>
      <c r="K16" s="78"/>
      <c r="L16" s="78"/>
      <c r="M16" s="78"/>
    </row>
    <row r="17" spans="1:13" x14ac:dyDescent="0.3">
      <c r="A17" s="76" t="str">
        <f>Boats!A15</f>
        <v>Juggernaut</v>
      </c>
      <c r="B17" s="85">
        <f>Boats!B15</f>
        <v>51277</v>
      </c>
      <c r="C17" s="76" t="str">
        <f>Boats!C15</f>
        <v>David Ahearn</v>
      </c>
      <c r="D17" s="77">
        <f>Boats!E15</f>
        <v>39</v>
      </c>
      <c r="E17" s="77">
        <f>Boats!H15</f>
        <v>39</v>
      </c>
      <c r="F17" s="77" t="str">
        <f>Boats!I15</f>
        <v>no</v>
      </c>
      <c r="G17" s="77" t="str">
        <f>Boats!J15</f>
        <v>A</v>
      </c>
      <c r="H17" s="78"/>
      <c r="I17" s="78"/>
      <c r="J17" s="78"/>
      <c r="K17" s="78"/>
      <c r="L17" s="78"/>
      <c r="M17" s="78"/>
    </row>
    <row r="18" spans="1:13" x14ac:dyDescent="0.3">
      <c r="A18" s="76" t="str">
        <f>Boats!A16</f>
        <v>Kraken</v>
      </c>
      <c r="B18" s="85">
        <f>Boats!B16</f>
        <v>43289</v>
      </c>
      <c r="C18" s="76" t="str">
        <f>Boats!C16</f>
        <v>Scott Roland</v>
      </c>
      <c r="D18" s="77">
        <f>Boats!E16</f>
        <v>180</v>
      </c>
      <c r="E18" s="77">
        <f>Boats!H16</f>
        <v>180</v>
      </c>
      <c r="F18" s="77" t="str">
        <f>Boats!I16</f>
        <v>yes</v>
      </c>
      <c r="G18" s="77" t="str">
        <f>Boats!J16</f>
        <v>C</v>
      </c>
      <c r="H18" s="78"/>
      <c r="I18" s="78"/>
      <c r="J18" s="78"/>
      <c r="K18" s="78"/>
      <c r="L18" s="78"/>
      <c r="M18" s="78"/>
    </row>
    <row r="19" spans="1:13" x14ac:dyDescent="0.3">
      <c r="A19" s="76" t="str">
        <f>Boats!A17</f>
        <v>Krugerrand</v>
      </c>
      <c r="B19" s="85">
        <f>Boats!B17</f>
        <v>53477</v>
      </c>
      <c r="C19" s="76" t="str">
        <f>Boats!C17</f>
        <v>Sarah Southworth</v>
      </c>
      <c r="D19" s="77">
        <f>Boats!E17</f>
        <v>132</v>
      </c>
      <c r="E19" s="77">
        <f>Boats!H17</f>
        <v>132</v>
      </c>
      <c r="F19" s="77" t="str">
        <f>Boats!I17</f>
        <v>yes</v>
      </c>
      <c r="G19" s="77" t="str">
        <f>Boats!J17</f>
        <v>B</v>
      </c>
      <c r="H19" s="78"/>
      <c r="I19" s="78"/>
      <c r="J19" s="78"/>
      <c r="K19" s="78"/>
      <c r="L19" s="78"/>
      <c r="M19" s="78"/>
    </row>
    <row r="20" spans="1:13" x14ac:dyDescent="0.3">
      <c r="A20" s="76" t="str">
        <f>Boats!A18</f>
        <v>Lickety Split</v>
      </c>
      <c r="B20" s="85">
        <f>Boats!B18</f>
        <v>43067</v>
      </c>
      <c r="C20" s="76" t="str">
        <f>Boats!C18</f>
        <v>Donna Maneely</v>
      </c>
      <c r="D20" s="77">
        <f>Boats!E18</f>
        <v>168</v>
      </c>
      <c r="E20" s="77">
        <f>Boats!H18</f>
        <v>168</v>
      </c>
      <c r="F20" s="77" t="str">
        <f>Boats!I18</f>
        <v>yes</v>
      </c>
      <c r="G20" s="77" t="str">
        <f>Boats!J18</f>
        <v>C</v>
      </c>
      <c r="H20" s="78"/>
      <c r="I20" s="78"/>
      <c r="J20" s="78"/>
      <c r="K20" s="78"/>
      <c r="L20" s="78"/>
      <c r="M20" s="78"/>
    </row>
    <row r="21" spans="1:13" x14ac:dyDescent="0.3">
      <c r="A21" s="76" t="str">
        <f>Boats!A19</f>
        <v>Natural Disaster</v>
      </c>
      <c r="B21" s="85">
        <f>Boats!B19</f>
        <v>63243</v>
      </c>
      <c r="C21" s="76" t="str">
        <f>Boats!C19</f>
        <v>Thomas Moulds</v>
      </c>
      <c r="D21" s="77">
        <f>Boats!E19</f>
        <v>114</v>
      </c>
      <c r="E21" s="77">
        <f>Boats!H19</f>
        <v>114</v>
      </c>
      <c r="F21" s="77" t="str">
        <f>Boats!I19</f>
        <v>yes</v>
      </c>
      <c r="G21" s="77" t="str">
        <f>Boats!J19</f>
        <v>B</v>
      </c>
      <c r="H21" s="78"/>
      <c r="I21" s="78"/>
      <c r="J21" s="78"/>
      <c r="K21" s="78"/>
      <c r="L21" s="78"/>
      <c r="M21" s="78"/>
    </row>
    <row r="22" spans="1:13" x14ac:dyDescent="0.3">
      <c r="A22" s="76" t="str">
        <f>Boats!A20</f>
        <v>Pony Express</v>
      </c>
      <c r="B22" s="85">
        <f>Boats!B20</f>
        <v>50588</v>
      </c>
      <c r="C22" s="76" t="str">
        <f>Boats!C20</f>
        <v>Jimmy Yurko</v>
      </c>
      <c r="D22" s="77">
        <f>Boats!E20</f>
        <v>132</v>
      </c>
      <c r="E22" s="77">
        <f>Boats!H20</f>
        <v>138</v>
      </c>
      <c r="F22" s="77" t="str">
        <f>Boats!I20</f>
        <v>yes</v>
      </c>
      <c r="G22" s="77" t="str">
        <f>Boats!J20</f>
        <v>B</v>
      </c>
      <c r="H22" s="78"/>
      <c r="I22" s="78"/>
      <c r="J22" s="78"/>
      <c r="K22" s="78"/>
      <c r="L22" s="78"/>
      <c r="M22" s="78"/>
    </row>
    <row r="23" spans="1:13" x14ac:dyDescent="0.3">
      <c r="A23" s="76" t="str">
        <f>Boats!A21</f>
        <v>Pursuit</v>
      </c>
      <c r="B23" s="85">
        <f>Boats!B21</f>
        <v>23798</v>
      </c>
      <c r="C23" s="76" t="str">
        <f>Boats!C21</f>
        <v>Norm Dawley</v>
      </c>
      <c r="D23" s="77">
        <f>Boats!E21</f>
        <v>51</v>
      </c>
      <c r="E23" s="77">
        <f>Boats!H21</f>
        <v>66</v>
      </c>
      <c r="F23" s="77" t="str">
        <f>Boats!I21</f>
        <v>yes</v>
      </c>
      <c r="G23" s="77" t="str">
        <f>Boats!J21</f>
        <v>A</v>
      </c>
      <c r="H23" s="78"/>
      <c r="I23" s="78"/>
      <c r="J23" s="78"/>
      <c r="K23" s="78"/>
      <c r="L23" s="78"/>
      <c r="M23" s="78"/>
    </row>
    <row r="24" spans="1:13" x14ac:dyDescent="0.3">
      <c r="A24" s="76" t="str">
        <f>Boats!A22</f>
        <v>Rakali</v>
      </c>
      <c r="B24" s="85" t="str">
        <f>Boats!B22</f>
        <v>USAxxx</v>
      </c>
      <c r="C24" s="76" t="str">
        <f>Boats!C22</f>
        <v>Mark Witte</v>
      </c>
      <c r="D24" s="77">
        <f>Boats!E22</f>
        <v>90</v>
      </c>
      <c r="E24" s="77">
        <f>Boats!H22</f>
        <v>96</v>
      </c>
      <c r="F24" s="77" t="str">
        <f>Boats!I22</f>
        <v>yes</v>
      </c>
      <c r="G24" s="77" t="str">
        <f>Boats!J22</f>
        <v>A</v>
      </c>
      <c r="H24" s="78"/>
      <c r="I24" s="78"/>
      <c r="J24" s="78"/>
      <c r="K24" s="78"/>
      <c r="L24" s="78"/>
      <c r="M24" s="78"/>
    </row>
    <row r="25" spans="1:13" x14ac:dyDescent="0.3">
      <c r="A25" s="76" t="str">
        <f>Boats!A23</f>
        <v>Shamal</v>
      </c>
      <c r="B25" s="85">
        <f>Boats!B23</f>
        <v>23827</v>
      </c>
      <c r="C25" s="76" t="str">
        <f>Boats!C23</f>
        <v>Jeff Carlsen</v>
      </c>
      <c r="D25" s="77">
        <f>Boats!E23</f>
        <v>174</v>
      </c>
      <c r="E25" s="77">
        <f>Boats!H23</f>
        <v>174</v>
      </c>
      <c r="F25" s="77" t="str">
        <f>Boats!I23</f>
        <v>yes</v>
      </c>
      <c r="G25" s="77" t="str">
        <f>Boats!J23</f>
        <v>C</v>
      </c>
      <c r="H25" s="78"/>
      <c r="I25" s="78"/>
      <c r="J25" s="78"/>
      <c r="K25" s="78"/>
      <c r="L25" s="78"/>
      <c r="M25" s="78"/>
    </row>
    <row r="26" spans="1:13" x14ac:dyDescent="0.3">
      <c r="A26" s="76" t="str">
        <f>Boats!A24</f>
        <v>Shermax</v>
      </c>
      <c r="B26" s="85">
        <f>Boats!B24</f>
        <v>2276</v>
      </c>
      <c r="C26" s="76" t="str">
        <f>Boats!C24</f>
        <v>Max Munger</v>
      </c>
      <c r="D26" s="77">
        <f>Boats!E24</f>
        <v>177</v>
      </c>
      <c r="E26" s="77">
        <f>Boats!H24</f>
        <v>177</v>
      </c>
      <c r="F26" s="77" t="str">
        <f>Boats!I24</f>
        <v>no</v>
      </c>
      <c r="G26" s="77" t="str">
        <f>Boats!J24</f>
        <v>C</v>
      </c>
      <c r="H26" s="78"/>
      <c r="I26" s="78"/>
      <c r="J26" s="78"/>
      <c r="K26" s="78"/>
      <c r="L26" s="78"/>
      <c r="M26" s="78"/>
    </row>
    <row r="27" spans="1:13" x14ac:dyDescent="0.3">
      <c r="A27" s="76" t="str">
        <f>Boats!A25</f>
        <v>Short Bus</v>
      </c>
      <c r="B27" s="85">
        <f>Boats!B25</f>
        <v>71221</v>
      </c>
      <c r="C27" s="76" t="str">
        <f>Boats!C25</f>
        <v>Hawk Caldwell</v>
      </c>
      <c r="D27" s="77">
        <f>Boats!E25</f>
        <v>45</v>
      </c>
      <c r="E27" s="77">
        <f>Boats!H25</f>
        <v>54</v>
      </c>
      <c r="F27" s="77" t="str">
        <f>Boats!I25</f>
        <v>yes</v>
      </c>
      <c r="G27" s="77" t="str">
        <f>Boats!J25</f>
        <v>A</v>
      </c>
      <c r="H27" s="78"/>
      <c r="I27" s="78"/>
      <c r="J27" s="78"/>
      <c r="K27" s="78"/>
      <c r="L27" s="78"/>
      <c r="M27" s="78"/>
    </row>
    <row r="28" spans="1:13" x14ac:dyDescent="0.3">
      <c r="A28" s="76" t="str">
        <f>Boats!A26</f>
        <v>Spinnster</v>
      </c>
      <c r="B28" s="85">
        <f>Boats!B26</f>
        <v>161</v>
      </c>
      <c r="C28" s="76" t="str">
        <f>Boats!C26</f>
        <v>Betsy Dodge</v>
      </c>
      <c r="D28" s="77">
        <f>Boats!E26</f>
        <v>171</v>
      </c>
      <c r="E28" s="77">
        <f>Boats!H26</f>
        <v>171</v>
      </c>
      <c r="F28" s="77" t="str">
        <f>Boats!I26</f>
        <v>yes</v>
      </c>
      <c r="G28" s="77" t="str">
        <f>Boats!J26</f>
        <v>C</v>
      </c>
      <c r="H28" s="78"/>
      <c r="I28" s="78"/>
      <c r="J28" s="78"/>
      <c r="K28" s="78"/>
      <c r="L28" s="78"/>
      <c r="M28" s="78"/>
    </row>
    <row r="29" spans="1:13" x14ac:dyDescent="0.3">
      <c r="A29" s="76" t="str">
        <f>Boats!A27</f>
        <v>Splash</v>
      </c>
      <c r="B29" s="85" t="str">
        <f>Boats!B27</f>
        <v>USA xxx</v>
      </c>
      <c r="C29" s="76" t="str">
        <f>Boats!C27</f>
        <v>Tom Attick</v>
      </c>
      <c r="D29" s="77">
        <f>Boats!E27</f>
        <v>90</v>
      </c>
      <c r="E29" s="77">
        <f>Boats!H27</f>
        <v>96</v>
      </c>
      <c r="F29" s="77" t="str">
        <f>Boats!I27</f>
        <v>yes</v>
      </c>
      <c r="G29" s="77" t="str">
        <f>Boats!J27</f>
        <v>A</v>
      </c>
      <c r="H29" s="78"/>
      <c r="I29" s="78"/>
      <c r="J29" s="78"/>
      <c r="K29" s="78"/>
      <c r="L29" s="78"/>
      <c r="M29" s="78"/>
    </row>
    <row r="30" spans="1:13" x14ac:dyDescent="0.3">
      <c r="A30" s="76" t="str">
        <f>Boats!A28</f>
        <v>Stingray</v>
      </c>
      <c r="B30" s="85">
        <f>Boats!B28</f>
        <v>63383</v>
      </c>
      <c r="C30" s="76" t="str">
        <f>Boats!C28</f>
        <v>Elliot Peterson</v>
      </c>
      <c r="D30" s="77">
        <f>Boats!E28</f>
        <v>129</v>
      </c>
      <c r="E30" s="77">
        <f>Boats!H28</f>
        <v>129</v>
      </c>
      <c r="F30" s="77" t="str">
        <f>Boats!I28</f>
        <v>yes</v>
      </c>
      <c r="G30" s="77" t="str">
        <f>Boats!J28</f>
        <v>B</v>
      </c>
      <c r="H30" s="78"/>
      <c r="I30" s="78"/>
      <c r="J30" s="78"/>
      <c r="K30" s="78"/>
      <c r="L30" s="78"/>
      <c r="M30" s="78"/>
    </row>
    <row r="31" spans="1:13" x14ac:dyDescent="0.3">
      <c r="A31" s="76" t="str">
        <f>Boats!A29</f>
        <v>Stormy Petrel</v>
      </c>
      <c r="B31" s="85">
        <f>Boats!B29</f>
        <v>93644</v>
      </c>
      <c r="C31" s="76" t="str">
        <f>Boats!C29</f>
        <v>PAX</v>
      </c>
      <c r="D31" s="77">
        <f>Boats!E29</f>
        <v>168</v>
      </c>
      <c r="E31" s="77">
        <f>Boats!H29</f>
        <v>168</v>
      </c>
      <c r="F31" s="77" t="str">
        <f>Boats!I29</f>
        <v>no</v>
      </c>
      <c r="G31" s="77" t="str">
        <f>Boats!J29</f>
        <v>C</v>
      </c>
      <c r="H31" s="78"/>
      <c r="I31" s="78"/>
      <c r="J31" s="78"/>
      <c r="K31" s="78"/>
      <c r="L31" s="78"/>
      <c r="M31" s="78"/>
    </row>
    <row r="32" spans="1:13" x14ac:dyDescent="0.3">
      <c r="A32" s="76" t="str">
        <f>Boats!A30</f>
        <v>Supra Turbo</v>
      </c>
      <c r="B32" s="85">
        <f>Boats!B30</f>
        <v>2610</v>
      </c>
      <c r="C32" s="76" t="str">
        <f>Boats!C30</f>
        <v>Peter D'Arista</v>
      </c>
      <c r="D32" s="77">
        <f>Boats!E30</f>
        <v>78</v>
      </c>
      <c r="E32" s="77">
        <f>Boats!H30</f>
        <v>87</v>
      </c>
      <c r="F32" s="77" t="str">
        <f>Boats!I30</f>
        <v>Yes</v>
      </c>
      <c r="G32" s="77" t="str">
        <f>Boats!J30</f>
        <v>A</v>
      </c>
      <c r="H32" s="78"/>
      <c r="I32" s="78"/>
      <c r="J32" s="78"/>
      <c r="K32" s="78"/>
      <c r="L32" s="78"/>
      <c r="M32" s="78"/>
    </row>
    <row r="33" spans="1:13" x14ac:dyDescent="0.3">
      <c r="A33" s="76" t="str">
        <f>Boats!A31</f>
        <v>The Doghouse</v>
      </c>
      <c r="B33" s="85">
        <f>Boats!B31</f>
        <v>63199</v>
      </c>
      <c r="C33" s="76" t="str">
        <f>Boats!C31</f>
        <v>Dan Shannon</v>
      </c>
      <c r="D33" s="77">
        <f>Boats!E31</f>
        <v>111</v>
      </c>
      <c r="E33" s="77">
        <f>Boats!H31</f>
        <v>111</v>
      </c>
      <c r="F33" s="77" t="str">
        <f>Boats!I31</f>
        <v>yes</v>
      </c>
      <c r="G33" s="77" t="str">
        <f>Boats!J31</f>
        <v>B</v>
      </c>
      <c r="H33" s="78"/>
      <c r="I33" s="78"/>
      <c r="J33" s="78"/>
      <c r="K33" s="78"/>
      <c r="L33" s="78"/>
      <c r="M33" s="78"/>
    </row>
    <row r="34" spans="1:13" x14ac:dyDescent="0.3">
      <c r="A34" s="76" t="str">
        <f>Boats!A32</f>
        <v>Triton's Fury</v>
      </c>
      <c r="B34" s="85">
        <f>Boats!B32</f>
        <v>499</v>
      </c>
      <c r="C34" s="76" t="str">
        <f>Boats!C32</f>
        <v>T. J. O'Farrell</v>
      </c>
      <c r="D34" s="77">
        <f>Boats!E32</f>
        <v>252</v>
      </c>
      <c r="E34" s="77">
        <f>Boats!H32</f>
        <v>252</v>
      </c>
      <c r="F34" s="77" t="str">
        <f>Boats!I32</f>
        <v>no</v>
      </c>
      <c r="G34" s="77" t="str">
        <f>Boats!J32</f>
        <v>C</v>
      </c>
      <c r="H34" s="78"/>
      <c r="I34" s="78"/>
      <c r="J34" s="78"/>
      <c r="K34" s="78"/>
      <c r="L34" s="78"/>
      <c r="M34" s="78"/>
    </row>
    <row r="35" spans="1:13" x14ac:dyDescent="0.3">
      <c r="A35" s="76" t="str">
        <f>Boats!A33</f>
        <v>Wicked Good</v>
      </c>
      <c r="B35" s="85">
        <f>Boats!B33</f>
        <v>93121</v>
      </c>
      <c r="C35" s="76" t="str">
        <f>Boats!C33</f>
        <v>Mark Gyorgy</v>
      </c>
      <c r="D35" s="77">
        <f>Boats!E33</f>
        <v>132</v>
      </c>
      <c r="E35" s="77">
        <f>Boats!H33</f>
        <v>132</v>
      </c>
      <c r="F35" s="77" t="str">
        <f>Boats!I33</f>
        <v>yes</v>
      </c>
      <c r="G35" s="77" t="str">
        <f>Boats!J33</f>
        <v>B</v>
      </c>
      <c r="H35" s="78"/>
      <c r="I35" s="78"/>
      <c r="J35" s="78"/>
      <c r="K35" s="78"/>
      <c r="L35" s="78"/>
      <c r="M35" s="78"/>
    </row>
    <row r="36" spans="1:13" x14ac:dyDescent="0.3">
      <c r="A36" s="76" t="str">
        <f>Boats!A34</f>
        <v>Wild Thing</v>
      </c>
      <c r="B36" s="85">
        <f>Boats!B34</f>
        <v>87638</v>
      </c>
      <c r="C36" s="76" t="str">
        <f>Boats!C34</f>
        <v>Jimmy Yurko</v>
      </c>
      <c r="D36" s="77">
        <f>Boats!E34</f>
        <v>186</v>
      </c>
      <c r="E36" s="77">
        <f>Boats!H34</f>
        <v>186</v>
      </c>
      <c r="F36" s="77" t="str">
        <f>Boats!I34</f>
        <v>no</v>
      </c>
      <c r="G36" s="77" t="str">
        <f>Boats!J34</f>
        <v>C</v>
      </c>
      <c r="H36" s="78"/>
      <c r="I36" s="78"/>
      <c r="J36" s="78"/>
      <c r="K36" s="78"/>
      <c r="L36" s="78"/>
      <c r="M36" s="78"/>
    </row>
    <row r="37" spans="1:13" x14ac:dyDescent="0.3">
      <c r="A37" s="76"/>
      <c r="B37" s="85"/>
      <c r="C37" s="76"/>
      <c r="D37" s="77"/>
      <c r="E37" s="77"/>
      <c r="F37" s="77"/>
      <c r="G37" s="77"/>
      <c r="H37" s="78"/>
      <c r="I37" s="78"/>
      <c r="J37" s="78"/>
      <c r="K37" s="78"/>
      <c r="L37" s="78"/>
      <c r="M37" s="78"/>
    </row>
    <row r="38" spans="1:13" x14ac:dyDescent="0.3">
      <c r="A38" s="76"/>
      <c r="B38" s="85"/>
      <c r="C38" s="76"/>
      <c r="D38" s="77"/>
      <c r="E38" s="77"/>
      <c r="F38" s="77"/>
      <c r="G38" s="77"/>
      <c r="H38" s="78"/>
      <c r="I38" s="78"/>
      <c r="J38" s="78"/>
      <c r="K38" s="78"/>
      <c r="L38" s="78"/>
      <c r="M38" s="78"/>
    </row>
    <row r="39" spans="1:13" x14ac:dyDescent="0.3">
      <c r="A39" s="76"/>
      <c r="B39" s="85"/>
      <c r="C39" s="76"/>
      <c r="D39" s="77"/>
      <c r="E39" s="77"/>
      <c r="F39" s="77"/>
      <c r="G39" s="77"/>
      <c r="H39" s="78"/>
      <c r="I39" s="78"/>
      <c r="J39" s="78"/>
      <c r="K39" s="78"/>
      <c r="L39" s="78"/>
      <c r="M39" s="78"/>
    </row>
    <row r="40" spans="1:13" x14ac:dyDescent="0.3">
      <c r="A40" s="76"/>
      <c r="B40" s="85"/>
      <c r="C40" s="76"/>
      <c r="D40" s="77"/>
      <c r="E40" s="77"/>
      <c r="F40" s="77"/>
      <c r="G40" s="77"/>
      <c r="H40" s="78"/>
      <c r="I40" s="78"/>
      <c r="J40" s="78"/>
      <c r="K40" s="78"/>
      <c r="L40" s="78"/>
      <c r="M40" s="78"/>
    </row>
    <row r="42" spans="1:13" x14ac:dyDescent="0.3">
      <c r="C42" s="69" t="s">
        <v>259</v>
      </c>
    </row>
  </sheetData>
  <mergeCells count="3">
    <mergeCell ref="A1:D1"/>
    <mergeCell ref="C3:E3"/>
    <mergeCell ref="E1:J1"/>
  </mergeCells>
  <pageMargins left="0.5" right="0.59" top="0.38" bottom="0.48" header="0.3" footer="0.3"/>
  <pageSetup scale="83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3"/>
  <sheetViews>
    <sheetView workbookViewId="0">
      <selection activeCell="A2" sqref="A2"/>
    </sheetView>
  </sheetViews>
  <sheetFormatPr defaultRowHeight="14.4" x14ac:dyDescent="0.3"/>
  <cols>
    <col min="2" max="2" width="14.109375" customWidth="1"/>
    <col min="7" max="7" width="11.88671875" customWidth="1"/>
    <col min="8" max="8" width="13.109375" customWidth="1"/>
  </cols>
  <sheetData>
    <row r="1" spans="1:8" x14ac:dyDescent="0.3">
      <c r="A1" t="s">
        <v>27</v>
      </c>
      <c r="B1" t="s">
        <v>134</v>
      </c>
      <c r="C1" t="s">
        <v>25</v>
      </c>
      <c r="G1" t="s">
        <v>135</v>
      </c>
      <c r="H1" t="s">
        <v>136</v>
      </c>
    </row>
    <row r="2" spans="1:8" x14ac:dyDescent="0.3">
      <c r="A2" s="86"/>
      <c r="B2" s="86"/>
      <c r="C2" s="86"/>
      <c r="D2" s="86"/>
      <c r="E2" s="86"/>
      <c r="F2" s="86"/>
      <c r="G2" s="62"/>
      <c r="H2" s="90"/>
    </row>
    <row r="3" spans="1:8" x14ac:dyDescent="0.3">
      <c r="A3" s="86"/>
      <c r="B3" s="86"/>
      <c r="C3" s="86"/>
      <c r="D3" s="86"/>
      <c r="E3" s="86"/>
      <c r="F3" s="86"/>
      <c r="G3" s="62"/>
      <c r="H3" s="90"/>
    </row>
    <row r="4" spans="1:8" x14ac:dyDescent="0.3">
      <c r="A4" s="86"/>
      <c r="B4" s="86"/>
      <c r="C4" s="86"/>
      <c r="D4" s="86"/>
      <c r="E4" s="86"/>
      <c r="F4" s="86"/>
      <c r="G4" s="62"/>
      <c r="H4" s="90"/>
    </row>
    <row r="5" spans="1:8" x14ac:dyDescent="0.3">
      <c r="A5" s="86"/>
      <c r="B5" s="86"/>
      <c r="C5" s="86"/>
      <c r="D5" s="86"/>
      <c r="E5" s="86"/>
      <c r="F5" s="86"/>
      <c r="G5" s="62"/>
      <c r="H5" s="90"/>
    </row>
    <row r="6" spans="1:8" x14ac:dyDescent="0.3">
      <c r="A6" s="86"/>
      <c r="B6" s="86"/>
      <c r="C6" s="86"/>
      <c r="D6" s="86"/>
      <c r="E6" s="86"/>
      <c r="F6" s="86"/>
      <c r="G6" s="62"/>
      <c r="H6" s="87"/>
    </row>
    <row r="7" spans="1:8" x14ac:dyDescent="0.3">
      <c r="A7" s="86"/>
      <c r="B7" s="86"/>
      <c r="C7" s="86"/>
      <c r="D7" s="86"/>
      <c r="E7" s="86"/>
      <c r="F7" s="86"/>
      <c r="G7" s="62"/>
      <c r="H7" s="90"/>
    </row>
    <row r="8" spans="1:8" x14ac:dyDescent="0.3">
      <c r="A8" s="87"/>
      <c r="B8" s="87"/>
      <c r="C8" s="87"/>
      <c r="D8" s="87"/>
      <c r="E8" s="87"/>
      <c r="F8" s="87"/>
      <c r="G8" s="62"/>
      <c r="H8" s="87"/>
    </row>
    <row r="9" spans="1:8" x14ac:dyDescent="0.3">
      <c r="A9" s="87"/>
      <c r="B9" s="87"/>
      <c r="C9" s="87"/>
      <c r="D9" s="87"/>
      <c r="E9" s="87"/>
      <c r="F9" s="87"/>
      <c r="G9" s="62"/>
      <c r="H9" s="90"/>
    </row>
    <row r="10" spans="1:8" x14ac:dyDescent="0.3">
      <c r="A10" s="87"/>
      <c r="B10" s="87"/>
      <c r="C10" s="87"/>
      <c r="D10" s="87"/>
      <c r="E10" s="87"/>
      <c r="F10" s="87"/>
      <c r="G10" s="62"/>
      <c r="H10" s="90"/>
    </row>
    <row r="11" spans="1:8" x14ac:dyDescent="0.3">
      <c r="A11" s="87"/>
      <c r="B11" s="87"/>
      <c r="C11" s="87"/>
      <c r="D11" s="87"/>
      <c r="E11" s="87"/>
      <c r="F11" s="87"/>
      <c r="G11" s="62"/>
      <c r="H11" s="90"/>
    </row>
    <row r="12" spans="1:8" x14ac:dyDescent="0.3">
      <c r="A12" s="87"/>
      <c r="B12" s="87"/>
      <c r="C12" s="87"/>
      <c r="D12" s="87"/>
      <c r="E12" s="87"/>
      <c r="F12" s="87"/>
      <c r="G12" s="62"/>
      <c r="H12" s="87"/>
    </row>
    <row r="13" spans="1:8" x14ac:dyDescent="0.3">
      <c r="A13" s="87"/>
      <c r="B13" s="87"/>
      <c r="C13" s="87"/>
      <c r="D13" s="87"/>
      <c r="E13" s="87"/>
      <c r="F13" s="87"/>
      <c r="G13" s="62"/>
      <c r="H13" s="90"/>
    </row>
  </sheetData>
  <sortState ref="A2:H13">
    <sortCondition ref="G2:G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0"/>
  <sheetViews>
    <sheetView workbookViewId="0"/>
  </sheetViews>
  <sheetFormatPr defaultRowHeight="14.4" x14ac:dyDescent="0.3"/>
  <cols>
    <col min="2" max="19" width="8.44140625" customWidth="1"/>
  </cols>
  <sheetData>
    <row r="1" spans="1:16" x14ac:dyDescent="0.3">
      <c r="B1" s="67">
        <v>20</v>
      </c>
      <c r="C1" s="67">
        <v>20</v>
      </c>
      <c r="F1" s="66"/>
      <c r="G1" s="67">
        <v>20</v>
      </c>
      <c r="H1" s="67">
        <v>20</v>
      </c>
      <c r="J1" s="66"/>
      <c r="K1" s="67">
        <v>20</v>
      </c>
      <c r="L1" s="67">
        <v>20</v>
      </c>
      <c r="O1" s="3"/>
      <c r="P1" s="3"/>
    </row>
    <row r="2" spans="1:16" x14ac:dyDescent="0.3">
      <c r="A2" s="66"/>
      <c r="B2" s="67">
        <v>20</v>
      </c>
      <c r="C2" s="67">
        <v>20</v>
      </c>
      <c r="D2" s="5"/>
      <c r="E2" s="5"/>
      <c r="F2" s="68" t="s">
        <v>5</v>
      </c>
      <c r="G2" s="67">
        <v>2</v>
      </c>
      <c r="H2" s="67">
        <v>2</v>
      </c>
      <c r="J2" s="68" t="s">
        <v>5</v>
      </c>
      <c r="K2" s="67">
        <v>2</v>
      </c>
      <c r="L2" s="67">
        <v>2</v>
      </c>
      <c r="N2" s="63" t="s">
        <v>137</v>
      </c>
      <c r="O2" s="3"/>
      <c r="P2" s="3"/>
    </row>
    <row r="3" spans="1:16" x14ac:dyDescent="0.3">
      <c r="A3" s="68" t="s">
        <v>5</v>
      </c>
      <c r="B3" s="67">
        <v>2</v>
      </c>
      <c r="C3" s="67">
        <v>2</v>
      </c>
      <c r="F3" s="68" t="s">
        <v>6</v>
      </c>
      <c r="G3" s="67">
        <v>3</v>
      </c>
      <c r="H3" s="67">
        <v>3</v>
      </c>
      <c r="J3" s="68" t="s">
        <v>6</v>
      </c>
      <c r="K3" s="67">
        <v>3</v>
      </c>
      <c r="L3" s="67">
        <v>3</v>
      </c>
      <c r="N3" s="4"/>
      <c r="O3" s="3"/>
      <c r="P3" s="3"/>
    </row>
    <row r="4" spans="1:16" x14ac:dyDescent="0.3">
      <c r="A4" s="68" t="s">
        <v>6</v>
      </c>
      <c r="B4" s="67">
        <v>3</v>
      </c>
      <c r="C4" s="67">
        <v>3</v>
      </c>
      <c r="F4" s="68" t="s">
        <v>7</v>
      </c>
      <c r="G4" s="67">
        <v>4</v>
      </c>
      <c r="H4" s="67">
        <v>4</v>
      </c>
      <c r="J4" s="68" t="s">
        <v>8</v>
      </c>
      <c r="K4" s="67">
        <v>5</v>
      </c>
      <c r="L4" s="67">
        <v>5</v>
      </c>
      <c r="N4" s="4"/>
      <c r="O4" s="3"/>
      <c r="P4" s="3"/>
    </row>
    <row r="5" spans="1:16" x14ac:dyDescent="0.3">
      <c r="A5" s="68" t="s">
        <v>8</v>
      </c>
      <c r="B5" s="67">
        <v>5</v>
      </c>
      <c r="C5" s="67">
        <v>5</v>
      </c>
      <c r="F5" s="68" t="s">
        <v>8</v>
      </c>
      <c r="G5" s="67">
        <v>5</v>
      </c>
      <c r="H5" s="67">
        <v>5</v>
      </c>
      <c r="J5" s="68" t="s">
        <v>13</v>
      </c>
      <c r="K5" s="67">
        <v>10</v>
      </c>
      <c r="L5" s="67">
        <v>10</v>
      </c>
      <c r="N5" s="4"/>
      <c r="O5" s="3"/>
      <c r="P5" s="3"/>
    </row>
    <row r="6" spans="1:16" x14ac:dyDescent="0.3">
      <c r="A6" s="68" t="s">
        <v>13</v>
      </c>
      <c r="B6" s="67">
        <v>10</v>
      </c>
      <c r="C6" s="67">
        <v>10</v>
      </c>
      <c r="F6" s="68" t="s">
        <v>9</v>
      </c>
      <c r="G6" s="67">
        <v>6</v>
      </c>
      <c r="H6" s="67">
        <v>6</v>
      </c>
      <c r="J6" s="68" t="s">
        <v>14</v>
      </c>
      <c r="K6" s="67">
        <v>11</v>
      </c>
      <c r="L6" s="67">
        <v>11</v>
      </c>
      <c r="N6" s="4"/>
      <c r="O6" s="3"/>
      <c r="P6" s="3"/>
    </row>
    <row r="7" spans="1:16" x14ac:dyDescent="0.3">
      <c r="A7" s="68" t="s">
        <v>14</v>
      </c>
      <c r="B7" s="67">
        <v>11</v>
      </c>
      <c r="C7" s="67">
        <v>11</v>
      </c>
      <c r="F7" s="68" t="s">
        <v>10</v>
      </c>
      <c r="G7" s="67">
        <v>7</v>
      </c>
      <c r="H7" s="67">
        <v>7</v>
      </c>
      <c r="J7" s="68" t="s">
        <v>15</v>
      </c>
      <c r="K7" s="67">
        <v>12</v>
      </c>
      <c r="L7" s="67">
        <v>12</v>
      </c>
      <c r="N7" s="4"/>
      <c r="O7" s="3"/>
      <c r="P7" s="3"/>
    </row>
    <row r="8" spans="1:16" x14ac:dyDescent="0.3">
      <c r="A8" s="68" t="s">
        <v>15</v>
      </c>
      <c r="B8" s="67">
        <v>12</v>
      </c>
      <c r="C8" s="67">
        <v>12</v>
      </c>
      <c r="F8" s="68" t="s">
        <v>11</v>
      </c>
      <c r="G8" s="67">
        <v>8</v>
      </c>
      <c r="H8" s="67">
        <v>8</v>
      </c>
      <c r="J8" s="68" t="s">
        <v>17</v>
      </c>
      <c r="K8" s="67">
        <v>17</v>
      </c>
      <c r="L8" s="67">
        <v>17</v>
      </c>
      <c r="N8" s="4"/>
      <c r="O8" s="3"/>
      <c r="P8" s="3"/>
    </row>
    <row r="9" spans="1:16" x14ac:dyDescent="0.3">
      <c r="A9" s="68" t="s">
        <v>17</v>
      </c>
      <c r="B9" s="67">
        <v>17</v>
      </c>
      <c r="C9" s="67">
        <v>17</v>
      </c>
      <c r="F9" s="68" t="s">
        <v>12</v>
      </c>
      <c r="G9" s="67">
        <v>9</v>
      </c>
      <c r="H9" s="67">
        <v>9</v>
      </c>
      <c r="J9" s="68" t="s">
        <v>18</v>
      </c>
      <c r="K9" s="67">
        <v>14</v>
      </c>
      <c r="L9" s="67">
        <v>14</v>
      </c>
      <c r="N9" s="4"/>
      <c r="O9" s="3"/>
      <c r="P9" s="3"/>
    </row>
    <row r="10" spans="1:16" x14ac:dyDescent="0.3">
      <c r="A10" s="68" t="s">
        <v>18</v>
      </c>
      <c r="B10" s="67">
        <v>14</v>
      </c>
      <c r="C10" s="67">
        <v>14</v>
      </c>
      <c r="F10" s="68" t="s">
        <v>13</v>
      </c>
      <c r="G10" s="67">
        <v>10</v>
      </c>
      <c r="H10" s="67">
        <v>10</v>
      </c>
      <c r="J10" s="68" t="s">
        <v>20</v>
      </c>
      <c r="K10" s="67">
        <v>16</v>
      </c>
      <c r="L10" s="67">
        <v>16</v>
      </c>
      <c r="N10" s="4"/>
      <c r="O10" s="3"/>
      <c r="P10" s="3"/>
    </row>
    <row r="11" spans="1:16" x14ac:dyDescent="0.3">
      <c r="A11" s="68" t="s">
        <v>23</v>
      </c>
      <c r="B11" s="67">
        <v>16</v>
      </c>
      <c r="C11" s="67">
        <v>16</v>
      </c>
      <c r="D11" s="6"/>
      <c r="F11" s="68" t="s">
        <v>14</v>
      </c>
      <c r="G11" s="67">
        <v>11</v>
      </c>
      <c r="H11" s="67">
        <v>11</v>
      </c>
      <c r="J11" s="68" t="s">
        <v>21</v>
      </c>
      <c r="K11" s="67">
        <v>18</v>
      </c>
      <c r="L11" s="67">
        <v>18</v>
      </c>
      <c r="N11" s="4"/>
      <c r="O11" s="3"/>
      <c r="P11" s="3"/>
    </row>
    <row r="12" spans="1:16" x14ac:dyDescent="0.3">
      <c r="A12" s="68" t="s">
        <v>20</v>
      </c>
      <c r="B12" s="67">
        <v>20</v>
      </c>
      <c r="C12" s="67">
        <v>20</v>
      </c>
      <c r="D12" s="6"/>
      <c r="F12" s="68" t="s">
        <v>15</v>
      </c>
      <c r="G12" s="67">
        <v>12</v>
      </c>
      <c r="H12" s="67">
        <v>12</v>
      </c>
      <c r="J12" s="68" t="s">
        <v>22</v>
      </c>
      <c r="K12" s="67">
        <v>19</v>
      </c>
      <c r="L12" s="67">
        <v>19</v>
      </c>
      <c r="N12" s="4"/>
      <c r="O12" s="3"/>
      <c r="P12" s="3"/>
    </row>
    <row r="13" spans="1:16" x14ac:dyDescent="0.3">
      <c r="A13" s="68" t="s">
        <v>21</v>
      </c>
      <c r="B13" s="67">
        <v>18</v>
      </c>
      <c r="C13" s="67">
        <v>18</v>
      </c>
      <c r="F13" s="68" t="s">
        <v>17</v>
      </c>
      <c r="G13" s="67">
        <v>17</v>
      </c>
      <c r="H13" s="67">
        <v>17</v>
      </c>
      <c r="J13" s="66"/>
      <c r="K13" s="66"/>
      <c r="L13" s="66"/>
      <c r="N13" s="4"/>
      <c r="O13" s="3"/>
      <c r="P13" s="3"/>
    </row>
    <row r="14" spans="1:16" x14ac:dyDescent="0.3">
      <c r="A14" s="68" t="s">
        <v>22</v>
      </c>
      <c r="B14" s="67">
        <v>19</v>
      </c>
      <c r="C14" s="67">
        <v>19</v>
      </c>
      <c r="F14" s="68" t="s">
        <v>18</v>
      </c>
      <c r="G14" s="67">
        <v>14</v>
      </c>
      <c r="H14" s="67">
        <v>14</v>
      </c>
      <c r="J14" s="66"/>
      <c r="K14" s="66"/>
      <c r="L14" s="66"/>
      <c r="N14" s="4"/>
      <c r="O14" s="3"/>
      <c r="P14" s="3"/>
    </row>
    <row r="15" spans="1:16" x14ac:dyDescent="0.3">
      <c r="A15" s="68"/>
      <c r="B15" s="67"/>
      <c r="C15" s="67"/>
      <c r="F15" s="68" t="s">
        <v>23</v>
      </c>
      <c r="G15" s="67">
        <v>16</v>
      </c>
      <c r="H15" s="67">
        <v>16</v>
      </c>
      <c r="J15" s="66"/>
      <c r="K15" s="66"/>
      <c r="L15" s="66"/>
      <c r="N15" s="4"/>
      <c r="O15" s="3"/>
      <c r="P15" s="3"/>
    </row>
    <row r="16" spans="1:16" x14ac:dyDescent="0.3">
      <c r="A16" s="68"/>
      <c r="B16" s="67"/>
      <c r="C16" s="67"/>
      <c r="F16" s="68" t="s">
        <v>20</v>
      </c>
      <c r="G16" s="67">
        <v>16</v>
      </c>
      <c r="H16" s="67">
        <v>16</v>
      </c>
      <c r="J16" s="66"/>
      <c r="K16" s="66"/>
      <c r="L16" s="66"/>
      <c r="N16" s="4"/>
      <c r="O16" s="3"/>
      <c r="P16" s="3"/>
    </row>
    <row r="17" spans="1:20" x14ac:dyDescent="0.3">
      <c r="A17" s="68"/>
      <c r="B17" s="67"/>
      <c r="C17" s="67"/>
      <c r="F17" s="68" t="s">
        <v>21</v>
      </c>
      <c r="G17" s="67">
        <v>18</v>
      </c>
      <c r="H17" s="67">
        <v>18</v>
      </c>
      <c r="J17" s="66"/>
      <c r="K17" s="66"/>
      <c r="L17" s="66"/>
      <c r="N17" s="4"/>
      <c r="O17" s="3"/>
      <c r="P17" s="3"/>
    </row>
    <row r="18" spans="1:20" x14ac:dyDescent="0.3">
      <c r="A18" s="68"/>
      <c r="B18" s="67"/>
      <c r="C18" s="67"/>
      <c r="F18" s="68" t="s">
        <v>22</v>
      </c>
      <c r="G18" s="67">
        <v>19</v>
      </c>
      <c r="H18" s="67">
        <v>19</v>
      </c>
      <c r="J18" s="68"/>
      <c r="K18" s="67"/>
      <c r="L18" s="67"/>
      <c r="N18" s="4"/>
      <c r="O18" s="3"/>
      <c r="P18" s="3"/>
    </row>
    <row r="19" spans="1:20" x14ac:dyDescent="0.3">
      <c r="A19" s="4"/>
      <c r="B19" s="3" t="s">
        <v>138</v>
      </c>
      <c r="C19" s="3"/>
      <c r="G19" t="s">
        <v>139</v>
      </c>
      <c r="J19" s="4"/>
      <c r="K19" s="3" t="s">
        <v>140</v>
      </c>
      <c r="L19" s="3"/>
      <c r="N19" s="4"/>
      <c r="O19" s="3"/>
      <c r="P19" s="3"/>
    </row>
    <row r="20" spans="1:20" x14ac:dyDescent="0.3">
      <c r="A20" s="7"/>
      <c r="B20" s="3"/>
    </row>
    <row r="22" spans="1:20" x14ac:dyDescent="0.3">
      <c r="A22" s="64"/>
      <c r="B22" s="64" t="s">
        <v>5</v>
      </c>
      <c r="C22" s="64" t="s">
        <v>6</v>
      </c>
      <c r="D22" s="64" t="s">
        <v>7</v>
      </c>
      <c r="E22" s="64" t="s">
        <v>8</v>
      </c>
      <c r="F22" s="64" t="s">
        <v>9</v>
      </c>
      <c r="G22" s="64" t="s">
        <v>10</v>
      </c>
      <c r="H22" s="64" t="s">
        <v>11</v>
      </c>
      <c r="I22" s="64" t="s">
        <v>12</v>
      </c>
      <c r="J22" s="64" t="s">
        <v>13</v>
      </c>
      <c r="K22" s="64" t="s">
        <v>14</v>
      </c>
      <c r="L22" s="64" t="s">
        <v>15</v>
      </c>
      <c r="M22" s="64" t="s">
        <v>16</v>
      </c>
      <c r="N22" s="64" t="s">
        <v>18</v>
      </c>
      <c r="O22" s="64" t="s">
        <v>19</v>
      </c>
      <c r="P22" s="64" t="s">
        <v>23</v>
      </c>
      <c r="Q22" s="64" t="s">
        <v>17</v>
      </c>
      <c r="R22" s="64" t="s">
        <v>21</v>
      </c>
      <c r="S22" s="64" t="s">
        <v>22</v>
      </c>
      <c r="T22" s="64" t="s">
        <v>20</v>
      </c>
    </row>
    <row r="23" spans="1:20" x14ac:dyDescent="0.3">
      <c r="A23" s="64" t="s">
        <v>5</v>
      </c>
      <c r="B23" s="64">
        <v>0</v>
      </c>
      <c r="C23" s="64">
        <v>0.94</v>
      </c>
      <c r="D23" s="64">
        <v>3.41</v>
      </c>
      <c r="E23" s="64">
        <v>2.15</v>
      </c>
      <c r="F23" s="64">
        <v>3.72</v>
      </c>
      <c r="G23" s="64">
        <v>5.41</v>
      </c>
      <c r="H23" s="64">
        <v>5.95</v>
      </c>
      <c r="I23" s="64">
        <v>6.47</v>
      </c>
      <c r="J23" s="64">
        <v>1.76</v>
      </c>
      <c r="K23" s="64">
        <v>2.36</v>
      </c>
      <c r="L23" s="64">
        <v>2.83</v>
      </c>
      <c r="M23" s="64">
        <v>0</v>
      </c>
      <c r="N23" s="64">
        <v>0.92</v>
      </c>
      <c r="O23" s="64">
        <v>2.54</v>
      </c>
      <c r="P23" s="64">
        <v>0.9</v>
      </c>
      <c r="Q23" s="64">
        <v>2.38</v>
      </c>
      <c r="R23" s="64">
        <v>1.41</v>
      </c>
      <c r="S23" s="64">
        <v>2.35</v>
      </c>
      <c r="T23" s="64">
        <v>1.35</v>
      </c>
    </row>
    <row r="24" spans="1:20" x14ac:dyDescent="0.3">
      <c r="A24" s="64" t="s">
        <v>6</v>
      </c>
      <c r="B24" s="64">
        <v>0.94</v>
      </c>
      <c r="C24" s="64">
        <v>0</v>
      </c>
      <c r="D24" s="64">
        <v>2.4700000000000002</v>
      </c>
      <c r="E24" s="64">
        <v>1.28</v>
      </c>
      <c r="F24" s="64">
        <v>2.82</v>
      </c>
      <c r="G24" s="64">
        <v>4.47</v>
      </c>
      <c r="H24" s="64">
        <v>5.01</v>
      </c>
      <c r="I24" s="64">
        <v>5.53</v>
      </c>
      <c r="J24" s="64">
        <v>2.75</v>
      </c>
      <c r="K24" s="64">
        <v>3.22</v>
      </c>
      <c r="L24" s="64">
        <v>3.71</v>
      </c>
      <c r="M24" s="64">
        <v>0</v>
      </c>
      <c r="N24" s="64">
        <v>1.6</v>
      </c>
      <c r="O24" s="64">
        <v>3.37</v>
      </c>
      <c r="P24" s="64">
        <v>1.84</v>
      </c>
      <c r="Q24" s="64">
        <v>3.2</v>
      </c>
      <c r="R24" s="64">
        <v>2.17</v>
      </c>
      <c r="S24" s="64">
        <v>3.11</v>
      </c>
      <c r="T24" s="64">
        <v>2.15</v>
      </c>
    </row>
    <row r="25" spans="1:20" x14ac:dyDescent="0.3">
      <c r="A25" s="64" t="s">
        <v>7</v>
      </c>
      <c r="B25" s="64">
        <v>3.41</v>
      </c>
      <c r="C25" s="64">
        <v>2.4700000000000002</v>
      </c>
      <c r="D25" s="64">
        <v>0</v>
      </c>
      <c r="E25" s="64">
        <v>2.57</v>
      </c>
      <c r="F25" s="64">
        <v>3.11</v>
      </c>
      <c r="G25" s="64">
        <v>2.14</v>
      </c>
      <c r="H25" s="64">
        <v>3.79</v>
      </c>
      <c r="I25" s="64">
        <v>3.23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>
        <v>0</v>
      </c>
    </row>
    <row r="26" spans="1:20" x14ac:dyDescent="0.3">
      <c r="A26" s="64" t="s">
        <v>8</v>
      </c>
      <c r="B26" s="64">
        <v>2.15</v>
      </c>
      <c r="C26" s="64">
        <v>1.28</v>
      </c>
      <c r="D26" s="64">
        <v>2.57</v>
      </c>
      <c r="E26" s="64">
        <v>0</v>
      </c>
      <c r="F26" s="64">
        <v>1.57</v>
      </c>
      <c r="G26" s="64">
        <v>4.1399999999999997</v>
      </c>
      <c r="H26" s="64">
        <v>4</v>
      </c>
      <c r="I26" s="64">
        <v>5.09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>
        <v>0</v>
      </c>
    </row>
    <row r="27" spans="1:20" x14ac:dyDescent="0.3">
      <c r="A27" s="64" t="s">
        <v>9</v>
      </c>
      <c r="B27" s="64">
        <v>3.72</v>
      </c>
      <c r="C27" s="64">
        <v>2.82</v>
      </c>
      <c r="D27" s="64">
        <v>3.11</v>
      </c>
      <c r="E27" s="64">
        <v>1.57</v>
      </c>
      <c r="F27" s="64">
        <v>0</v>
      </c>
      <c r="G27" s="64">
        <v>3.85</v>
      </c>
      <c r="H27" s="64">
        <v>2.7</v>
      </c>
      <c r="I27" s="64">
        <v>4.57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>
        <v>0</v>
      </c>
    </row>
    <row r="28" spans="1:20" x14ac:dyDescent="0.3">
      <c r="A28" s="64" t="s">
        <v>10</v>
      </c>
      <c r="B28" s="64">
        <v>5.41</v>
      </c>
      <c r="C28" s="64">
        <v>4.47</v>
      </c>
      <c r="D28" s="64">
        <v>2.14</v>
      </c>
      <c r="E28" s="64">
        <v>4.1399999999999997</v>
      </c>
      <c r="F28" s="64">
        <v>3.85</v>
      </c>
      <c r="G28" s="64">
        <v>0</v>
      </c>
      <c r="H28" s="64">
        <v>2.84</v>
      </c>
      <c r="I28" s="64">
        <v>1.1000000000000001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0</v>
      </c>
    </row>
    <row r="29" spans="1:20" x14ac:dyDescent="0.3">
      <c r="A29" s="64" t="s">
        <v>11</v>
      </c>
      <c r="B29" s="64">
        <v>5.95</v>
      </c>
      <c r="C29" s="64">
        <v>5.01</v>
      </c>
      <c r="D29" s="64">
        <v>3.79</v>
      </c>
      <c r="E29" s="64">
        <v>4</v>
      </c>
      <c r="F29" s="64">
        <v>2.7</v>
      </c>
      <c r="G29" s="64">
        <v>2.84</v>
      </c>
      <c r="H29" s="64">
        <v>0</v>
      </c>
      <c r="I29" s="64">
        <v>2.87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>
        <v>0</v>
      </c>
    </row>
    <row r="30" spans="1:20" x14ac:dyDescent="0.3">
      <c r="A30" s="64" t="s">
        <v>12</v>
      </c>
      <c r="B30" s="64">
        <v>6.47</v>
      </c>
      <c r="C30" s="64">
        <v>5.53</v>
      </c>
      <c r="D30" s="64">
        <v>3.23</v>
      </c>
      <c r="E30" s="64">
        <v>5.09</v>
      </c>
      <c r="F30" s="64">
        <v>4.57</v>
      </c>
      <c r="G30" s="64">
        <v>1.1000000000000001</v>
      </c>
      <c r="H30" s="64">
        <v>2.87</v>
      </c>
      <c r="I30" s="64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>
        <v>0</v>
      </c>
    </row>
    <row r="31" spans="1:20" x14ac:dyDescent="0.3">
      <c r="A31" s="64" t="s">
        <v>13</v>
      </c>
      <c r="B31" s="64">
        <v>1.76</v>
      </c>
      <c r="C31" s="64">
        <v>2.75</v>
      </c>
      <c r="D31" s="64"/>
      <c r="E31" s="64"/>
      <c r="F31" s="64"/>
      <c r="G31" s="64"/>
      <c r="H31" s="64"/>
      <c r="I31" s="64"/>
      <c r="J31" s="64">
        <v>0</v>
      </c>
      <c r="K31" s="64">
        <v>1.08</v>
      </c>
      <c r="L31" s="64">
        <v>1.99</v>
      </c>
      <c r="M31" s="64">
        <v>0</v>
      </c>
      <c r="N31" s="64">
        <v>1.45</v>
      </c>
      <c r="O31" s="64">
        <v>0</v>
      </c>
      <c r="P31" s="64">
        <v>0.91</v>
      </c>
      <c r="Q31" s="64">
        <v>1.54</v>
      </c>
      <c r="R31" s="64">
        <v>1.33</v>
      </c>
      <c r="S31" s="64">
        <v>2.14</v>
      </c>
      <c r="T31" s="64">
        <v>1.1499999999999999</v>
      </c>
    </row>
    <row r="32" spans="1:20" x14ac:dyDescent="0.3">
      <c r="A32" s="64" t="s">
        <v>14</v>
      </c>
      <c r="B32" s="64">
        <v>2.36</v>
      </c>
      <c r="C32" s="64">
        <v>3.22</v>
      </c>
      <c r="D32" s="64"/>
      <c r="E32" s="64"/>
      <c r="F32" s="64"/>
      <c r="G32" s="64"/>
      <c r="H32" s="64"/>
      <c r="I32" s="64"/>
      <c r="J32" s="64">
        <v>1.08</v>
      </c>
      <c r="K32" s="64">
        <v>0</v>
      </c>
      <c r="L32" s="64">
        <v>1</v>
      </c>
      <c r="M32" s="64">
        <v>0</v>
      </c>
      <c r="N32" s="64">
        <v>1.63</v>
      </c>
      <c r="O32" s="64">
        <v>0</v>
      </c>
      <c r="P32" s="64">
        <v>1.74</v>
      </c>
      <c r="Q32" s="64">
        <v>0.76</v>
      </c>
      <c r="R32" s="64">
        <v>1.22</v>
      </c>
      <c r="S32" s="64">
        <v>1.9</v>
      </c>
      <c r="T32" s="64">
        <v>1.06</v>
      </c>
    </row>
    <row r="33" spans="1:20" x14ac:dyDescent="0.3">
      <c r="A33" s="64" t="s">
        <v>15</v>
      </c>
      <c r="B33" s="64">
        <v>2.83</v>
      </c>
      <c r="C33" s="64">
        <v>3.71</v>
      </c>
      <c r="D33" s="64"/>
      <c r="E33" s="64"/>
      <c r="F33" s="64"/>
      <c r="G33" s="64"/>
      <c r="H33" s="64"/>
      <c r="I33" s="64"/>
      <c r="J33" s="64">
        <v>1.99</v>
      </c>
      <c r="K33" s="64">
        <v>1</v>
      </c>
      <c r="L33" s="64">
        <v>0</v>
      </c>
      <c r="M33" s="64">
        <v>0</v>
      </c>
      <c r="N33" s="64">
        <v>2.11</v>
      </c>
      <c r="O33" s="64">
        <v>0</v>
      </c>
      <c r="P33" s="64">
        <v>2.41</v>
      </c>
      <c r="Q33" s="64">
        <v>0.56000000000000005</v>
      </c>
      <c r="R33" s="64">
        <v>1.7</v>
      </c>
      <c r="S33" s="64">
        <v>2.38</v>
      </c>
      <c r="T33" s="64">
        <v>1.45</v>
      </c>
    </row>
    <row r="34" spans="1:20" x14ac:dyDescent="0.3">
      <c r="A34" s="64" t="s">
        <v>16</v>
      </c>
      <c r="B34" s="64">
        <v>1.67</v>
      </c>
      <c r="C34" s="64">
        <v>2.5</v>
      </c>
      <c r="D34" s="64"/>
      <c r="E34" s="64"/>
      <c r="F34" s="64"/>
      <c r="G34" s="64"/>
      <c r="H34" s="64"/>
      <c r="I34" s="64"/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/>
      <c r="R34" s="64">
        <v>0</v>
      </c>
      <c r="S34" s="64">
        <v>0</v>
      </c>
      <c r="T34" s="64">
        <v>0</v>
      </c>
    </row>
    <row r="35" spans="1:20" x14ac:dyDescent="0.3">
      <c r="A35" s="64" t="s">
        <v>18</v>
      </c>
      <c r="B35" s="64">
        <v>0.9</v>
      </c>
      <c r="C35" s="64">
        <v>1.58</v>
      </c>
      <c r="D35" s="64"/>
      <c r="E35" s="64"/>
      <c r="F35" s="64"/>
      <c r="G35" s="64"/>
      <c r="H35" s="64"/>
      <c r="I35" s="64"/>
      <c r="J35" s="64">
        <v>1.45</v>
      </c>
      <c r="K35" s="64">
        <v>1.63</v>
      </c>
      <c r="L35" s="64">
        <v>2.11</v>
      </c>
      <c r="M35" s="64">
        <v>0</v>
      </c>
      <c r="N35" s="64">
        <v>0</v>
      </c>
      <c r="O35" s="64">
        <v>0</v>
      </c>
      <c r="P35" s="64">
        <v>1.01</v>
      </c>
      <c r="Q35" s="64">
        <v>1.55</v>
      </c>
      <c r="R35" s="64">
        <v>0.56999999999999995</v>
      </c>
      <c r="S35" s="64">
        <v>1.55</v>
      </c>
      <c r="T35" s="64">
        <v>0.52</v>
      </c>
    </row>
    <row r="36" spans="1:20" x14ac:dyDescent="0.3">
      <c r="A36" s="64" t="s">
        <v>19</v>
      </c>
      <c r="B36" s="64">
        <v>2.54</v>
      </c>
      <c r="C36" s="64">
        <v>3.37</v>
      </c>
      <c r="D36" s="64"/>
      <c r="E36" s="64"/>
      <c r="F36" s="64"/>
      <c r="G36" s="64"/>
      <c r="H36" s="64"/>
      <c r="I36" s="64"/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</row>
    <row r="37" spans="1:20" x14ac:dyDescent="0.3">
      <c r="A37" s="64" t="s">
        <v>23</v>
      </c>
      <c r="B37" s="64">
        <v>0.9</v>
      </c>
      <c r="C37" s="64">
        <v>1.84</v>
      </c>
      <c r="D37" s="64"/>
      <c r="E37" s="64"/>
      <c r="F37" s="64"/>
      <c r="G37" s="64"/>
      <c r="H37" s="64"/>
      <c r="I37" s="64"/>
      <c r="J37" s="64">
        <v>0.91</v>
      </c>
      <c r="K37" s="64">
        <v>1.74</v>
      </c>
      <c r="L37" s="64">
        <v>2.41</v>
      </c>
      <c r="M37" s="64">
        <v>0</v>
      </c>
      <c r="N37" s="64">
        <v>1.01</v>
      </c>
      <c r="O37" s="64">
        <v>0</v>
      </c>
      <c r="P37" s="64">
        <v>0</v>
      </c>
      <c r="Q37" s="64">
        <v>1.89</v>
      </c>
      <c r="R37" s="64">
        <v>1.24</v>
      </c>
      <c r="S37" s="64">
        <v>2.16</v>
      </c>
      <c r="T37" s="64">
        <v>1.1000000000000001</v>
      </c>
    </row>
    <row r="38" spans="1:20" x14ac:dyDescent="0.3">
      <c r="A38" s="64" t="s">
        <v>17</v>
      </c>
      <c r="B38" s="64">
        <v>2.38</v>
      </c>
      <c r="C38" s="64">
        <v>3.2</v>
      </c>
      <c r="D38" s="64"/>
      <c r="E38" s="64"/>
      <c r="F38" s="64"/>
      <c r="G38" s="64"/>
      <c r="H38" s="64"/>
      <c r="I38" s="64"/>
      <c r="J38" s="64">
        <v>1.54</v>
      </c>
      <c r="K38" s="64">
        <v>0.76</v>
      </c>
      <c r="L38" s="64">
        <v>0.56000000000000005</v>
      </c>
      <c r="M38" s="64">
        <v>0</v>
      </c>
      <c r="N38" s="64">
        <v>1.55</v>
      </c>
      <c r="O38" s="64"/>
      <c r="P38" s="64">
        <v>1.89</v>
      </c>
      <c r="Q38" s="64">
        <v>0</v>
      </c>
      <c r="R38" s="64">
        <v>1.2</v>
      </c>
      <c r="S38" s="64">
        <v>1.86</v>
      </c>
      <c r="T38" s="64">
        <v>1.1100000000000001</v>
      </c>
    </row>
    <row r="39" spans="1:20" x14ac:dyDescent="0.3">
      <c r="A39" s="64" t="s">
        <v>21</v>
      </c>
      <c r="B39" s="64">
        <v>1.41</v>
      </c>
      <c r="C39" s="64">
        <v>2.17</v>
      </c>
      <c r="D39" s="64"/>
      <c r="E39" s="64"/>
      <c r="F39" s="64"/>
      <c r="G39" s="64"/>
      <c r="H39" s="64"/>
      <c r="I39" s="64"/>
      <c r="J39" s="64">
        <v>1.33</v>
      </c>
      <c r="K39" s="64">
        <v>1.22</v>
      </c>
      <c r="L39" s="64">
        <v>1.7</v>
      </c>
      <c r="M39" s="64">
        <v>0</v>
      </c>
      <c r="N39" s="64">
        <v>0.56999999999999995</v>
      </c>
      <c r="O39" s="64">
        <v>0</v>
      </c>
      <c r="P39" s="64">
        <v>1.24</v>
      </c>
      <c r="Q39" s="64">
        <v>1.2</v>
      </c>
      <c r="R39" s="64">
        <v>0</v>
      </c>
      <c r="S39" s="64">
        <v>0.94</v>
      </c>
      <c r="T39" s="64">
        <v>0.15</v>
      </c>
    </row>
    <row r="40" spans="1:20" x14ac:dyDescent="0.3">
      <c r="A40" s="64" t="s">
        <v>22</v>
      </c>
      <c r="B40" s="64">
        <v>2.35</v>
      </c>
      <c r="C40" s="64">
        <v>3.11</v>
      </c>
      <c r="D40" s="64"/>
      <c r="E40" s="64"/>
      <c r="F40" s="64"/>
      <c r="G40" s="64"/>
      <c r="H40" s="64"/>
      <c r="I40" s="64"/>
      <c r="J40" s="64">
        <v>2.14</v>
      </c>
      <c r="K40" s="64">
        <v>1.9</v>
      </c>
      <c r="L40" s="64">
        <v>2.38</v>
      </c>
      <c r="M40" s="64">
        <v>0</v>
      </c>
      <c r="N40" s="64">
        <v>1.55</v>
      </c>
      <c r="O40" s="64">
        <v>0</v>
      </c>
      <c r="P40" s="64">
        <v>2.16</v>
      </c>
      <c r="Q40" s="64">
        <v>1.86</v>
      </c>
      <c r="R40" s="64">
        <v>0.94</v>
      </c>
      <c r="S40" s="64">
        <v>0</v>
      </c>
      <c r="T40" s="64">
        <v>1.1499999999999999</v>
      </c>
    </row>
    <row r="41" spans="1:20" x14ac:dyDescent="0.3">
      <c r="A41" s="65" t="s">
        <v>20</v>
      </c>
      <c r="B41" s="64">
        <v>1.35</v>
      </c>
      <c r="C41" s="64">
        <v>2.15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1.1499999999999999</v>
      </c>
      <c r="K41" s="64">
        <v>1.06</v>
      </c>
      <c r="L41" s="64">
        <v>1.45</v>
      </c>
      <c r="M41" s="64">
        <v>0</v>
      </c>
      <c r="N41" s="64">
        <v>0.52</v>
      </c>
      <c r="O41" s="64">
        <v>0</v>
      </c>
      <c r="P41" s="64">
        <v>1.1000000000000001</v>
      </c>
      <c r="Q41" s="64">
        <v>1.1100000000000001</v>
      </c>
      <c r="R41" s="64">
        <v>0.15</v>
      </c>
      <c r="S41" s="64">
        <v>1.1499999999999999</v>
      </c>
      <c r="T41" s="64">
        <v>0</v>
      </c>
    </row>
    <row r="45" spans="1:20" ht="15.6" x14ac:dyDescent="0.3">
      <c r="A45" s="81" t="s">
        <v>161</v>
      </c>
    </row>
    <row r="46" spans="1:20" x14ac:dyDescent="0.3">
      <c r="E46" s="59" t="s">
        <v>162</v>
      </c>
      <c r="F46" s="59" t="s">
        <v>64</v>
      </c>
    </row>
    <row r="47" spans="1:20" x14ac:dyDescent="0.3">
      <c r="A47" t="s">
        <v>163</v>
      </c>
      <c r="E47" s="80">
        <v>39.9</v>
      </c>
      <c r="F47" s="80">
        <v>39.9</v>
      </c>
    </row>
    <row r="48" spans="1:20" x14ac:dyDescent="0.3">
      <c r="A48" t="s">
        <v>164</v>
      </c>
      <c r="E48" s="80">
        <v>32.5</v>
      </c>
      <c r="F48" s="80">
        <v>32.5</v>
      </c>
    </row>
    <row r="49" spans="1:6" x14ac:dyDescent="0.3">
      <c r="A49" t="s">
        <v>165</v>
      </c>
      <c r="E49" s="80">
        <v>42</v>
      </c>
      <c r="F49" s="80">
        <v>59</v>
      </c>
    </row>
    <row r="50" spans="1:6" x14ac:dyDescent="0.3">
      <c r="A50" t="s">
        <v>166</v>
      </c>
      <c r="E50" s="80">
        <v>29.4</v>
      </c>
      <c r="F50" s="80">
        <v>29.4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</vt:lpstr>
      <vt:lpstr>Race NS</vt:lpstr>
      <vt:lpstr>Race C</vt:lpstr>
      <vt:lpstr>Race B</vt:lpstr>
      <vt:lpstr>Race A</vt:lpstr>
      <vt:lpstr>Boats</vt:lpstr>
      <vt:lpstr>ScoreSheet</vt:lpstr>
      <vt:lpstr>RSinput</vt:lpstr>
      <vt:lpstr>Course</vt:lpstr>
      <vt:lpstr>BoatName</vt:lpstr>
      <vt:lpstr>NSFLAG</vt:lpstr>
      <vt:lpstr>PHRFType</vt:lpstr>
      <vt:lpstr>Boats!Print_Area</vt:lpstr>
      <vt:lpstr>RaceMark</vt:lpstr>
      <vt:lpstr>wedcourse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whiskers</dc:creator>
  <cp:lastModifiedBy>JimW</cp:lastModifiedBy>
  <cp:lastPrinted>2017-06-11T14:35:22Z</cp:lastPrinted>
  <dcterms:created xsi:type="dcterms:W3CDTF">2011-03-30T19:48:04Z</dcterms:created>
  <dcterms:modified xsi:type="dcterms:W3CDTF">2017-06-11T16:57:52Z</dcterms:modified>
</cp:coreProperties>
</file>