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 codeName="{861861EC-F77C-3E69-5087-FD670AB338C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MSAweb\SMSARace\2017\RCWorksheets\"/>
    </mc:Choice>
  </mc:AlternateContent>
  <bookViews>
    <workbookView xWindow="0" yWindow="0" windowWidth="20460" windowHeight="7356"/>
  </bookViews>
  <sheets>
    <sheet name="Instructions" sheetId="1" r:id="rId1"/>
    <sheet name="Race" sheetId="2" r:id="rId2"/>
    <sheet name="Boats" sheetId="3" r:id="rId3"/>
    <sheet name="Course" sheetId="4" r:id="rId4"/>
    <sheet name="RSinput" sheetId="6" r:id="rId5"/>
    <sheet name="Sheet1" sheetId="7" r:id="rId6"/>
  </sheets>
  <definedNames>
    <definedName name="BoatName">Boats!$A$3:$A$47</definedName>
    <definedName name="CFactor">Instructions!$D$26:$D$29</definedName>
    <definedName name="NSFLAG">Boats!$B$1</definedName>
    <definedName name="RaceMark">Course!$A$2:$A$18</definedName>
    <definedName name="wedcourse">Course!$J$1:$L$12</definedName>
  </definedNames>
  <calcPr calcId="171027"/>
</workbook>
</file>

<file path=xl/calcChain.xml><?xml version="1.0" encoding="utf-8"?>
<calcChain xmlns="http://schemas.openxmlformats.org/spreadsheetml/2006/main">
  <c r="E8" i="2" l="1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7" i="2"/>
  <c r="D16" i="2"/>
  <c r="D18" i="2"/>
  <c r="D15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7" i="2"/>
  <c r="B16" i="2"/>
  <c r="B18" i="2"/>
  <c r="B15" i="2"/>
  <c r="D14" i="2"/>
  <c r="B14" i="2"/>
  <c r="G38" i="7" l="1"/>
  <c r="F38" i="7"/>
  <c r="E38" i="7"/>
  <c r="D38" i="7"/>
  <c r="C38" i="7"/>
  <c r="B38" i="7"/>
  <c r="A38" i="7"/>
  <c r="G37" i="7"/>
  <c r="F37" i="7"/>
  <c r="E37" i="7"/>
  <c r="D37" i="7"/>
  <c r="C37" i="7"/>
  <c r="B37" i="7"/>
  <c r="A37" i="7"/>
  <c r="G36" i="7"/>
  <c r="F36" i="7"/>
  <c r="E36" i="7"/>
  <c r="D36" i="7"/>
  <c r="C36" i="7"/>
  <c r="B36" i="7"/>
  <c r="A36" i="7"/>
  <c r="G35" i="7"/>
  <c r="F35" i="7"/>
  <c r="E35" i="7"/>
  <c r="D35" i="7"/>
  <c r="C35" i="7"/>
  <c r="B35" i="7"/>
  <c r="A35" i="7"/>
  <c r="G34" i="7"/>
  <c r="F34" i="7"/>
  <c r="E34" i="7"/>
  <c r="D34" i="7"/>
  <c r="C34" i="7"/>
  <c r="B34" i="7"/>
  <c r="A34" i="7"/>
  <c r="G33" i="7"/>
  <c r="F33" i="7"/>
  <c r="E33" i="7"/>
  <c r="D33" i="7"/>
  <c r="C33" i="7"/>
  <c r="B33" i="7"/>
  <c r="A33" i="7"/>
  <c r="G32" i="7"/>
  <c r="F32" i="7"/>
  <c r="E32" i="7"/>
  <c r="D32" i="7"/>
  <c r="C32" i="7"/>
  <c r="B32" i="7"/>
  <c r="A32" i="7"/>
  <c r="G31" i="7"/>
  <c r="F31" i="7"/>
  <c r="E31" i="7"/>
  <c r="D31" i="7"/>
  <c r="C31" i="7"/>
  <c r="B31" i="7"/>
  <c r="A31" i="7"/>
  <c r="G30" i="7"/>
  <c r="F30" i="7"/>
  <c r="E30" i="7"/>
  <c r="D30" i="7"/>
  <c r="C30" i="7"/>
  <c r="B30" i="7"/>
  <c r="A30" i="7"/>
  <c r="G29" i="7"/>
  <c r="F29" i="7"/>
  <c r="E29" i="7"/>
  <c r="D29" i="7"/>
  <c r="C29" i="7"/>
  <c r="B29" i="7"/>
  <c r="A29" i="7"/>
  <c r="G28" i="7"/>
  <c r="F28" i="7"/>
  <c r="E28" i="7"/>
  <c r="D28" i="7"/>
  <c r="C28" i="7"/>
  <c r="B28" i="7"/>
  <c r="A28" i="7"/>
  <c r="G27" i="7"/>
  <c r="F27" i="7"/>
  <c r="E27" i="7"/>
  <c r="D27" i="7"/>
  <c r="C27" i="7"/>
  <c r="B27" i="7"/>
  <c r="A27" i="7"/>
  <c r="G26" i="7"/>
  <c r="F26" i="7"/>
  <c r="E26" i="7"/>
  <c r="D26" i="7"/>
  <c r="C26" i="7"/>
  <c r="B26" i="7"/>
  <c r="A26" i="7"/>
  <c r="G25" i="7"/>
  <c r="F25" i="7"/>
  <c r="E25" i="7"/>
  <c r="D25" i="7"/>
  <c r="C25" i="7"/>
  <c r="B25" i="7"/>
  <c r="A25" i="7"/>
  <c r="G24" i="7"/>
  <c r="F24" i="7"/>
  <c r="E24" i="7"/>
  <c r="D24" i="7"/>
  <c r="C24" i="7"/>
  <c r="B24" i="7"/>
  <c r="A24" i="7"/>
  <c r="G23" i="7"/>
  <c r="F23" i="7"/>
  <c r="E23" i="7"/>
  <c r="D23" i="7"/>
  <c r="C23" i="7"/>
  <c r="B23" i="7"/>
  <c r="A23" i="7"/>
  <c r="G22" i="7"/>
  <c r="F22" i="7"/>
  <c r="E22" i="7"/>
  <c r="D22" i="7"/>
  <c r="C22" i="7"/>
  <c r="B22" i="7"/>
  <c r="A22" i="7"/>
  <c r="G21" i="7"/>
  <c r="F21" i="7"/>
  <c r="E21" i="7"/>
  <c r="D21" i="7"/>
  <c r="C21" i="7"/>
  <c r="B21" i="7"/>
  <c r="A21" i="7"/>
  <c r="G20" i="7"/>
  <c r="F20" i="7"/>
  <c r="E20" i="7"/>
  <c r="D20" i="7"/>
  <c r="C20" i="7"/>
  <c r="B20" i="7"/>
  <c r="A20" i="7"/>
  <c r="G19" i="7"/>
  <c r="F19" i="7"/>
  <c r="E19" i="7"/>
  <c r="D19" i="7"/>
  <c r="C19" i="7"/>
  <c r="B19" i="7"/>
  <c r="A19" i="7"/>
  <c r="G18" i="7"/>
  <c r="F18" i="7"/>
  <c r="E18" i="7"/>
  <c r="D18" i="7"/>
  <c r="C18" i="7"/>
  <c r="B18" i="7"/>
  <c r="A18" i="7"/>
  <c r="G17" i="7"/>
  <c r="F17" i="7"/>
  <c r="E17" i="7"/>
  <c r="D17" i="7"/>
  <c r="C17" i="7"/>
  <c r="B17" i="7"/>
  <c r="A17" i="7"/>
  <c r="G16" i="7"/>
  <c r="F16" i="7"/>
  <c r="E16" i="7"/>
  <c r="D16" i="7"/>
  <c r="C16" i="7"/>
  <c r="B16" i="7"/>
  <c r="A16" i="7"/>
  <c r="G15" i="7"/>
  <c r="F15" i="7"/>
  <c r="E15" i="7"/>
  <c r="D15" i="7"/>
  <c r="C15" i="7"/>
  <c r="B15" i="7"/>
  <c r="A15" i="7"/>
  <c r="G14" i="7"/>
  <c r="F14" i="7"/>
  <c r="E14" i="7"/>
  <c r="D14" i="7"/>
  <c r="C14" i="7"/>
  <c r="B14" i="7"/>
  <c r="A14" i="7"/>
  <c r="G13" i="7"/>
  <c r="F13" i="7"/>
  <c r="E13" i="7"/>
  <c r="D13" i="7"/>
  <c r="C13" i="7"/>
  <c r="B13" i="7"/>
  <c r="A13" i="7"/>
  <c r="G12" i="7"/>
  <c r="F12" i="7"/>
  <c r="E12" i="7"/>
  <c r="D12" i="7"/>
  <c r="C12" i="7"/>
  <c r="B12" i="7"/>
  <c r="A12" i="7"/>
  <c r="G11" i="7"/>
  <c r="F11" i="7"/>
  <c r="E11" i="7"/>
  <c r="D11" i="7"/>
  <c r="C11" i="7"/>
  <c r="B11" i="7"/>
  <c r="A11" i="7"/>
  <c r="G10" i="7"/>
  <c r="F10" i="7"/>
  <c r="E10" i="7"/>
  <c r="D10" i="7"/>
  <c r="C10" i="7"/>
  <c r="B10" i="7"/>
  <c r="A10" i="7"/>
  <c r="G9" i="7"/>
  <c r="F9" i="7"/>
  <c r="E9" i="7"/>
  <c r="D9" i="7"/>
  <c r="C9" i="7"/>
  <c r="B9" i="7"/>
  <c r="A9" i="7"/>
  <c r="G8" i="7"/>
  <c r="F8" i="7"/>
  <c r="E8" i="7"/>
  <c r="D8" i="7"/>
  <c r="C8" i="7"/>
  <c r="B8" i="7"/>
  <c r="A8" i="7"/>
  <c r="G7" i="7"/>
  <c r="F7" i="7"/>
  <c r="E7" i="7"/>
  <c r="D7" i="7"/>
  <c r="C7" i="7"/>
  <c r="B7" i="7"/>
  <c r="A7" i="7"/>
  <c r="G6" i="7"/>
  <c r="F6" i="7"/>
  <c r="E6" i="7"/>
  <c r="D6" i="7"/>
  <c r="C6" i="7"/>
  <c r="B6" i="7"/>
  <c r="A6" i="7"/>
  <c r="H39" i="2" l="1"/>
  <c r="J39" i="2" s="1"/>
  <c r="H40" i="2"/>
  <c r="J40" i="2" s="1"/>
  <c r="H41" i="2"/>
  <c r="J41" i="2" s="1"/>
  <c r="H42" i="2"/>
  <c r="J42" i="2" s="1"/>
  <c r="H43" i="2"/>
  <c r="J43" i="2" s="1"/>
  <c r="H29" i="2"/>
  <c r="H21" i="2"/>
  <c r="J21" i="2" s="1"/>
  <c r="H25" i="2"/>
  <c r="J25" i="2" s="1"/>
  <c r="H28" i="2"/>
  <c r="H17" i="2"/>
  <c r="J17" i="2" s="1"/>
  <c r="H30" i="2"/>
  <c r="J30" i="2" s="1"/>
  <c r="H31" i="2"/>
  <c r="J31" i="2" s="1"/>
  <c r="H32" i="2"/>
  <c r="H33" i="2"/>
  <c r="J33" i="2" s="1"/>
  <c r="H34" i="2"/>
  <c r="J34" i="2" s="1"/>
  <c r="H35" i="2"/>
  <c r="J35" i="2" s="1"/>
  <c r="H36" i="2"/>
  <c r="H37" i="2"/>
  <c r="J37" i="2" s="1"/>
  <c r="H38" i="2"/>
  <c r="J38" i="2" s="1"/>
  <c r="K33" i="2" l="1"/>
  <c r="I33" i="2" s="1"/>
  <c r="L33" i="2" s="1"/>
  <c r="K25" i="2"/>
  <c r="K42" i="2"/>
  <c r="K17" i="2"/>
  <c r="I17" i="2" s="1"/>
  <c r="L17" i="2" s="1"/>
  <c r="K37" i="2"/>
  <c r="I37" i="2" s="1"/>
  <c r="L37" i="2" s="1"/>
  <c r="K35" i="2"/>
  <c r="K31" i="2"/>
  <c r="I31" i="2" s="1"/>
  <c r="L31" i="2" s="1"/>
  <c r="K40" i="2"/>
  <c r="I40" i="2" s="1"/>
  <c r="L40" i="2" s="1"/>
  <c r="K43" i="2"/>
  <c r="I43" i="2" s="1"/>
  <c r="L43" i="2" s="1"/>
  <c r="K41" i="2"/>
  <c r="I41" i="2" s="1"/>
  <c r="L41" i="2" s="1"/>
  <c r="K39" i="2"/>
  <c r="I39" i="2" s="1"/>
  <c r="L39" i="2" s="1"/>
  <c r="K38" i="2"/>
  <c r="J36" i="2"/>
  <c r="K34" i="2"/>
  <c r="I34" i="2" s="1"/>
  <c r="L34" i="2" s="1"/>
  <c r="J32" i="2"/>
  <c r="K30" i="2"/>
  <c r="I30" i="2" s="1"/>
  <c r="L30" i="2" s="1"/>
  <c r="J28" i="2"/>
  <c r="K21" i="2"/>
  <c r="I21" i="2" s="1"/>
  <c r="L21" i="2" s="1"/>
  <c r="J29" i="2"/>
  <c r="I38" i="2"/>
  <c r="L38" i="2" s="1"/>
  <c r="V38" i="2" l="1"/>
  <c r="W38" i="2" s="1"/>
  <c r="Y38" i="2" s="1"/>
  <c r="V40" i="2"/>
  <c r="V31" i="2"/>
  <c r="W31" i="2" s="1"/>
  <c r="V39" i="2"/>
  <c r="W39" i="2" s="1"/>
  <c r="V37" i="2"/>
  <c r="W37" i="2" s="1"/>
  <c r="Y37" i="2" s="1"/>
  <c r="Z37" i="2" s="1"/>
  <c r="X37" i="2" s="1"/>
  <c r="AA37" i="2" s="1"/>
  <c r="W40" i="2"/>
  <c r="Y40" i="2" s="1"/>
  <c r="Z40" i="2" s="1"/>
  <c r="X40" i="2" s="1"/>
  <c r="AA40" i="2" s="1"/>
  <c r="V41" i="2"/>
  <c r="W41" i="2" s="1"/>
  <c r="Y41" i="2" s="1"/>
  <c r="V30" i="2"/>
  <c r="W30" i="2" s="1"/>
  <c r="V34" i="2"/>
  <c r="W34" i="2" s="1"/>
  <c r="Y34" i="2" s="1"/>
  <c r="V33" i="2"/>
  <c r="W33" i="2" s="1"/>
  <c r="Y33" i="2" s="1"/>
  <c r="Z33" i="2" s="1"/>
  <c r="V21" i="2"/>
  <c r="W21" i="2" s="1"/>
  <c r="Y21" i="2" s="1"/>
  <c r="V17" i="2"/>
  <c r="W17" i="2" s="1"/>
  <c r="Y17" i="2" s="1"/>
  <c r="K29" i="2"/>
  <c r="I29" i="2" s="1"/>
  <c r="L29" i="2" s="1"/>
  <c r="V43" i="2"/>
  <c r="W43" i="2" s="1"/>
  <c r="I25" i="2"/>
  <c r="L25" i="2" s="1"/>
  <c r="I35" i="2"/>
  <c r="L35" i="2" s="1"/>
  <c r="I42" i="2"/>
  <c r="L42" i="2" s="1"/>
  <c r="V42" i="2" s="1"/>
  <c r="K28" i="2"/>
  <c r="I28" i="2" s="1"/>
  <c r="L28" i="2" s="1"/>
  <c r="K36" i="2"/>
  <c r="K32" i="2"/>
  <c r="Q23" i="3"/>
  <c r="V28" i="2" l="1"/>
  <c r="Z38" i="2"/>
  <c r="X38" i="2" s="1"/>
  <c r="AA38" i="2" s="1"/>
  <c r="W42" i="2"/>
  <c r="Y42" i="2" s="1"/>
  <c r="Z42" i="2" s="1"/>
  <c r="X42" i="2" s="1"/>
  <c r="AA42" i="2" s="1"/>
  <c r="V29" i="2"/>
  <c r="W29" i="2" s="1"/>
  <c r="Y29" i="2" s="1"/>
  <c r="V35" i="2"/>
  <c r="W35" i="2" s="1"/>
  <c r="V25" i="2"/>
  <c r="W25" i="2" s="1"/>
  <c r="Z21" i="2"/>
  <c r="X21" i="2" s="1"/>
  <c r="AA21" i="2" s="1"/>
  <c r="Z17" i="2"/>
  <c r="X17" i="2" s="1"/>
  <c r="AA17" i="2" s="1"/>
  <c r="Y39" i="2"/>
  <c r="Y31" i="2"/>
  <c r="Z31" i="2" s="1"/>
  <c r="X31" i="2" s="1"/>
  <c r="AA31" i="2" s="1"/>
  <c r="Z41" i="2"/>
  <c r="X41" i="2" s="1"/>
  <c r="AA41" i="2" s="1"/>
  <c r="Y43" i="2"/>
  <c r="Z43" i="2" s="1"/>
  <c r="X43" i="2" s="1"/>
  <c r="AA43" i="2" s="1"/>
  <c r="W28" i="2"/>
  <c r="Y28" i="2" s="1"/>
  <c r="Z34" i="2"/>
  <c r="X34" i="2" s="1"/>
  <c r="AA34" i="2" s="1"/>
  <c r="Y30" i="2"/>
  <c r="Z30" i="2" s="1"/>
  <c r="X30" i="2" s="1"/>
  <c r="AA30" i="2" s="1"/>
  <c r="X33" i="2"/>
  <c r="AA33" i="2" s="1"/>
  <c r="I36" i="2"/>
  <c r="L36" i="2" s="1"/>
  <c r="I32" i="2"/>
  <c r="L32" i="2" s="1"/>
  <c r="Q38" i="3"/>
  <c r="Q37" i="3"/>
  <c r="Q20" i="3"/>
  <c r="G5" i="7"/>
  <c r="F5" i="7"/>
  <c r="E5" i="7"/>
  <c r="D5" i="7"/>
  <c r="C5" i="7"/>
  <c r="B5" i="7"/>
  <c r="A5" i="7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H27" i="2"/>
  <c r="J27" i="2" s="1"/>
  <c r="H16" i="2"/>
  <c r="J16" i="2" s="1"/>
  <c r="H20" i="2"/>
  <c r="J20" i="2" s="1"/>
  <c r="H24" i="2"/>
  <c r="J24" i="2" s="1"/>
  <c r="H18" i="2"/>
  <c r="H14" i="2"/>
  <c r="J14" i="2" s="1"/>
  <c r="H23" i="2"/>
  <c r="J23" i="2" s="1"/>
  <c r="H26" i="2"/>
  <c r="J26" i="2" s="1"/>
  <c r="H15" i="2"/>
  <c r="J15" i="2" s="1"/>
  <c r="H19" i="2"/>
  <c r="J19" i="2" s="1"/>
  <c r="H22" i="2"/>
  <c r="J22" i="2" s="1"/>
  <c r="Y35" i="2" l="1"/>
  <c r="Z35" i="2" s="1"/>
  <c r="X35" i="2" s="1"/>
  <c r="AA35" i="2" s="1"/>
  <c r="V32" i="2"/>
  <c r="W32" i="2" s="1"/>
  <c r="V36" i="2"/>
  <c r="W36" i="2" s="1"/>
  <c r="Y36" i="2" s="1"/>
  <c r="Z36" i="2" s="1"/>
  <c r="X36" i="2" s="1"/>
  <c r="AA36" i="2" s="1"/>
  <c r="Y25" i="2"/>
  <c r="Z25" i="2" s="1"/>
  <c r="X25" i="2" s="1"/>
  <c r="AA25" i="2" s="1"/>
  <c r="K22" i="2"/>
  <c r="I22" i="2" s="1"/>
  <c r="L22" i="2" s="1"/>
  <c r="K20" i="2"/>
  <c r="I20" i="2" s="1"/>
  <c r="L20" i="2" s="1"/>
  <c r="Z28" i="2"/>
  <c r="X28" i="2" s="1"/>
  <c r="AA28" i="2" s="1"/>
  <c r="K24" i="2"/>
  <c r="I24" i="2" s="1"/>
  <c r="L24" i="2" s="1"/>
  <c r="Z29" i="2"/>
  <c r="X29" i="2" s="1"/>
  <c r="AA29" i="2" s="1"/>
  <c r="Z39" i="2"/>
  <c r="X39" i="2" s="1"/>
  <c r="AA39" i="2" s="1"/>
  <c r="J18" i="2"/>
  <c r="N42" i="2"/>
  <c r="O42" i="2" s="1"/>
  <c r="N40" i="2"/>
  <c r="O40" i="2" s="1"/>
  <c r="N43" i="2"/>
  <c r="O43" i="2" s="1"/>
  <c r="N41" i="2"/>
  <c r="O41" i="2" s="1"/>
  <c r="N39" i="2"/>
  <c r="O39" i="2" s="1"/>
  <c r="N21" i="2"/>
  <c r="O21" i="2" s="1"/>
  <c r="Q21" i="2" s="1"/>
  <c r="N25" i="2"/>
  <c r="O25" i="2" s="1"/>
  <c r="Q25" i="2" s="1"/>
  <c r="N28" i="2"/>
  <c r="O28" i="2" s="1"/>
  <c r="N17" i="2"/>
  <c r="O17" i="2" s="1"/>
  <c r="Q17" i="2" s="1"/>
  <c r="N34" i="2"/>
  <c r="O34" i="2" s="1"/>
  <c r="Q34" i="2" s="1"/>
  <c r="N35" i="2"/>
  <c r="O35" i="2" s="1"/>
  <c r="Q35" i="2" s="1"/>
  <c r="N36" i="2"/>
  <c r="O36" i="2" s="1"/>
  <c r="Q36" i="2" s="1"/>
  <c r="N37" i="2"/>
  <c r="O37" i="2" s="1"/>
  <c r="Q37" i="2" s="1"/>
  <c r="N30" i="2"/>
  <c r="O30" i="2" s="1"/>
  <c r="N31" i="2"/>
  <c r="O31" i="2" s="1"/>
  <c r="Q31" i="2" s="1"/>
  <c r="N32" i="2"/>
  <c r="O32" i="2" s="1"/>
  <c r="Q32" i="2" s="1"/>
  <c r="N33" i="2"/>
  <c r="O33" i="2" s="1"/>
  <c r="Q33" i="2" s="1"/>
  <c r="N38" i="2"/>
  <c r="O38" i="2" s="1"/>
  <c r="K19" i="2"/>
  <c r="I19" i="2" s="1"/>
  <c r="L19" i="2" s="1"/>
  <c r="K26" i="2"/>
  <c r="I26" i="2" s="1"/>
  <c r="L26" i="2" s="1"/>
  <c r="K16" i="2"/>
  <c r="I16" i="2" s="1"/>
  <c r="L16" i="2" s="1"/>
  <c r="K15" i="2"/>
  <c r="I15" i="2" s="1"/>
  <c r="L15" i="2" s="1"/>
  <c r="K23" i="2"/>
  <c r="I23" i="2" s="1"/>
  <c r="L23" i="2" s="1"/>
  <c r="K14" i="2"/>
  <c r="I14" i="2" s="1"/>
  <c r="L14" i="2" s="1"/>
  <c r="K27" i="2"/>
  <c r="I27" i="2" s="1"/>
  <c r="L27" i="2" s="1"/>
  <c r="N22" i="2"/>
  <c r="N29" i="2"/>
  <c r="O29" i="2" s="1"/>
  <c r="Q29" i="2" s="1"/>
  <c r="N19" i="2"/>
  <c r="N15" i="2"/>
  <c r="N26" i="2"/>
  <c r="N23" i="2"/>
  <c r="N14" i="2"/>
  <c r="N18" i="2"/>
  <c r="N24" i="2"/>
  <c r="N20" i="2"/>
  <c r="N16" i="2"/>
  <c r="N27" i="2"/>
  <c r="Y32" i="2" l="1"/>
  <c r="Z32" i="2" s="1"/>
  <c r="X32" i="2" s="1"/>
  <c r="AA32" i="2" s="1"/>
  <c r="V27" i="2"/>
  <c r="W27" i="2" s="1"/>
  <c r="Y27" i="2" s="1"/>
  <c r="V24" i="2"/>
  <c r="W24" i="2" s="1"/>
  <c r="Y24" i="2" s="1"/>
  <c r="V15" i="2"/>
  <c r="V16" i="2"/>
  <c r="W16" i="2" s="1"/>
  <c r="Y16" i="2" s="1"/>
  <c r="V19" i="2"/>
  <c r="W19" i="2" s="1"/>
  <c r="Y19" i="2" s="1"/>
  <c r="Z19" i="2" s="1"/>
  <c r="X19" i="2" s="1"/>
  <c r="AA19" i="2" s="1"/>
  <c r="V26" i="2"/>
  <c r="W26" i="2" s="1"/>
  <c r="Y26" i="2" s="1"/>
  <c r="V20" i="2"/>
  <c r="W20" i="2" s="1"/>
  <c r="Y20" i="2" s="1"/>
  <c r="V14" i="2"/>
  <c r="W14" i="2" s="1"/>
  <c r="Y14" i="2" s="1"/>
  <c r="V22" i="2"/>
  <c r="W22" i="2" s="1"/>
  <c r="Y22" i="2" s="1"/>
  <c r="V23" i="2"/>
  <c r="W23" i="2" s="1"/>
  <c r="Y23" i="2" s="1"/>
  <c r="O24" i="2"/>
  <c r="Q24" i="2" s="1"/>
  <c r="O22" i="2"/>
  <c r="Q22" i="2" s="1"/>
  <c r="K18" i="2"/>
  <c r="I18" i="2" s="1"/>
  <c r="L18" i="2" s="1"/>
  <c r="O20" i="2"/>
  <c r="Q20" i="2" s="1"/>
  <c r="W15" i="2"/>
  <c r="Y15" i="2" s="1"/>
  <c r="Z15" i="2" s="1"/>
  <c r="X15" i="2" s="1"/>
  <c r="AA15" i="2" s="1"/>
  <c r="R32" i="2"/>
  <c r="P32" i="2" s="1"/>
  <c r="S32" i="2" s="1"/>
  <c r="Q41" i="2"/>
  <c r="Q40" i="2"/>
  <c r="Q42" i="2"/>
  <c r="Q39" i="2"/>
  <c r="Q43" i="2"/>
  <c r="R33" i="2"/>
  <c r="P33" i="2" s="1"/>
  <c r="S33" i="2" s="1"/>
  <c r="R31" i="2"/>
  <c r="P31" i="2" s="1"/>
  <c r="S31" i="2" s="1"/>
  <c r="R37" i="2"/>
  <c r="P37" i="2" s="1"/>
  <c r="S37" i="2" s="1"/>
  <c r="R35" i="2"/>
  <c r="P35" i="2" s="1"/>
  <c r="S35" i="2" s="1"/>
  <c r="R17" i="2"/>
  <c r="P17" i="2" s="1"/>
  <c r="S17" i="2" s="1"/>
  <c r="R25" i="2"/>
  <c r="P25" i="2" s="1"/>
  <c r="S25" i="2" s="1"/>
  <c r="Q38" i="2"/>
  <c r="Q30" i="2"/>
  <c r="R34" i="2"/>
  <c r="P34" i="2" s="1"/>
  <c r="S34" i="2" s="1"/>
  <c r="Q28" i="2"/>
  <c r="R21" i="2"/>
  <c r="P21" i="2" s="1"/>
  <c r="S21" i="2" s="1"/>
  <c r="O16" i="2"/>
  <c r="Q16" i="2" s="1"/>
  <c r="O19" i="2"/>
  <c r="Q19" i="2" s="1"/>
  <c r="R36" i="2"/>
  <c r="P36" i="2" s="1"/>
  <c r="S36" i="2" s="1"/>
  <c r="O15" i="2"/>
  <c r="Q15" i="2" s="1"/>
  <c r="O26" i="2"/>
  <c r="Q26" i="2" s="1"/>
  <c r="O23" i="2"/>
  <c r="Q23" i="2" s="1"/>
  <c r="O27" i="2"/>
  <c r="Q27" i="2" s="1"/>
  <c r="O14" i="2"/>
  <c r="Q14" i="2" s="1"/>
  <c r="R29" i="2"/>
  <c r="P29" i="2" s="1"/>
  <c r="S29" i="2" s="1"/>
  <c r="V18" i="2" l="1"/>
  <c r="W18" i="2" s="1"/>
  <c r="Y18" i="2" s="1"/>
  <c r="R20" i="2"/>
  <c r="P20" i="2" s="1"/>
  <c r="S20" i="2" s="1"/>
  <c r="R22" i="2"/>
  <c r="P22" i="2" s="1"/>
  <c r="S22" i="2" s="1"/>
  <c r="Z22" i="2"/>
  <c r="X22" i="2" s="1"/>
  <c r="AA22" i="2" s="1"/>
  <c r="Z16" i="2"/>
  <c r="X16" i="2" s="1"/>
  <c r="AA16" i="2" s="1"/>
  <c r="R24" i="2"/>
  <c r="P24" i="2" s="1"/>
  <c r="S24" i="2" s="1"/>
  <c r="O18" i="2"/>
  <c r="Q18" i="2" s="1"/>
  <c r="Z20" i="2"/>
  <c r="X20" i="2" s="1"/>
  <c r="AA20" i="2" s="1"/>
  <c r="Z14" i="2"/>
  <c r="X14" i="2" s="1"/>
  <c r="AA14" i="2" s="1"/>
  <c r="Z27" i="2"/>
  <c r="X27" i="2" s="1"/>
  <c r="AA27" i="2" s="1"/>
  <c r="Z24" i="2"/>
  <c r="X24" i="2" s="1"/>
  <c r="AA24" i="2" s="1"/>
  <c r="Z26" i="2"/>
  <c r="X26" i="2" s="1"/>
  <c r="AA26" i="2" s="1"/>
  <c r="Z23" i="2"/>
  <c r="X23" i="2" s="1"/>
  <c r="AA23" i="2" s="1"/>
  <c r="R19" i="2"/>
  <c r="R40" i="2"/>
  <c r="P40" i="2" s="1"/>
  <c r="S40" i="2" s="1"/>
  <c r="R14" i="2"/>
  <c r="P14" i="2" s="1"/>
  <c r="S14" i="2" s="1"/>
  <c r="R16" i="2"/>
  <c r="R30" i="2"/>
  <c r="P30" i="2" s="1"/>
  <c r="S30" i="2" s="1"/>
  <c r="R38" i="2"/>
  <c r="P38" i="2" s="1"/>
  <c r="S38" i="2" s="1"/>
  <c r="R41" i="2"/>
  <c r="P41" i="2" s="1"/>
  <c r="S41" i="2" s="1"/>
  <c r="R23" i="2"/>
  <c r="P23" i="2" s="1"/>
  <c r="S23" i="2" s="1"/>
  <c r="R28" i="2"/>
  <c r="P28" i="2" s="1"/>
  <c r="S28" i="2" s="1"/>
  <c r="R42" i="2"/>
  <c r="P42" i="2" s="1"/>
  <c r="S42" i="2" s="1"/>
  <c r="R26" i="2"/>
  <c r="P26" i="2" s="1"/>
  <c r="S26" i="2" s="1"/>
  <c r="R43" i="2"/>
  <c r="P43" i="2" s="1"/>
  <c r="S43" i="2" s="1"/>
  <c r="R15" i="2"/>
  <c r="P15" i="2" s="1"/>
  <c r="S15" i="2" s="1"/>
  <c r="R39" i="2"/>
  <c r="P39" i="2" s="1"/>
  <c r="S39" i="2" s="1"/>
  <c r="R27" i="2"/>
  <c r="P27" i="2" s="1"/>
  <c r="S27" i="2" s="1"/>
  <c r="R18" i="2" l="1"/>
  <c r="P18" i="2" s="1"/>
  <c r="S18" i="2" s="1"/>
  <c r="Z18" i="2"/>
  <c r="X18" i="2" s="1"/>
  <c r="AA18" i="2" s="1"/>
  <c r="P19" i="2"/>
  <c r="S19" i="2" s="1"/>
  <c r="P16" i="2"/>
  <c r="S16" i="2" s="1"/>
</calcChain>
</file>

<file path=xl/sharedStrings.xml><?xml version="1.0" encoding="utf-8"?>
<sst xmlns="http://schemas.openxmlformats.org/spreadsheetml/2006/main" count="528" uniqueCount="232">
  <si>
    <t>ONLY Enter DATA In The SHADED Areas!!!!</t>
  </si>
  <si>
    <r>
      <t xml:space="preserve">2. Select the </t>
    </r>
    <r>
      <rPr>
        <b/>
        <i/>
        <sz val="12"/>
        <color indexed="17"/>
        <rFont val="Arial"/>
        <family val="2"/>
      </rPr>
      <t>Committee Boat Name</t>
    </r>
    <r>
      <rPr>
        <sz val="12"/>
        <color indexed="12"/>
        <rFont val="Arial"/>
        <family val="2"/>
      </rPr>
      <t xml:space="preserve"> (use pulldown) and Enter the </t>
    </r>
    <r>
      <rPr>
        <b/>
        <i/>
        <sz val="12"/>
        <color indexed="17"/>
        <rFont val="Arial"/>
        <family val="2"/>
      </rPr>
      <t>Race Date</t>
    </r>
    <r>
      <rPr>
        <sz val="12"/>
        <color indexed="12"/>
        <rFont val="Arial"/>
        <family val="2"/>
      </rPr>
      <t>.</t>
    </r>
  </si>
  <si>
    <r>
      <t xml:space="preserve">3. Enter the </t>
    </r>
    <r>
      <rPr>
        <b/>
        <i/>
        <sz val="12"/>
        <color indexed="17"/>
        <rFont val="Arial"/>
        <family val="2"/>
      </rPr>
      <t>Course</t>
    </r>
    <r>
      <rPr>
        <i/>
        <sz val="12"/>
        <color indexed="17"/>
        <rFont val="Arial"/>
        <family val="2"/>
      </rPr>
      <t xml:space="preserve"> </t>
    </r>
    <r>
      <rPr>
        <i/>
        <sz val="12"/>
        <color indexed="10"/>
        <rFont val="Arial"/>
        <family val="2"/>
      </rPr>
      <t>(</t>
    </r>
    <r>
      <rPr>
        <b/>
        <i/>
        <sz val="12"/>
        <color indexed="10"/>
        <rFont val="Arial"/>
        <family val="2"/>
      </rPr>
      <t>ENTER THE START MARK</t>
    </r>
    <r>
      <rPr>
        <i/>
        <sz val="12"/>
        <color indexed="10"/>
        <rFont val="Arial"/>
        <family val="2"/>
      </rPr>
      <t>)</t>
    </r>
    <r>
      <rPr>
        <sz val="12"/>
        <color indexed="12"/>
        <rFont val="Arial"/>
        <family val="2"/>
      </rPr>
      <t>.  Use the Pulldown List.  The Course Length is automatically calculated.</t>
    </r>
  </si>
  <si>
    <t>6. Save the File.</t>
  </si>
  <si>
    <r>
      <t xml:space="preserve">7. Enter the </t>
    </r>
    <r>
      <rPr>
        <b/>
        <sz val="12"/>
        <color indexed="17"/>
        <rFont val="Arial"/>
        <family val="2"/>
      </rPr>
      <t>Finish Time</t>
    </r>
    <r>
      <rPr>
        <sz val="12"/>
        <color indexed="12"/>
        <rFont val="Arial"/>
        <family val="2"/>
      </rPr>
      <t xml:space="preserve"> for each boat in </t>
    </r>
    <r>
      <rPr>
        <b/>
        <sz val="12"/>
        <color indexed="12"/>
        <rFont val="Arial"/>
        <family val="2"/>
      </rPr>
      <t>24-hour military format:</t>
    </r>
    <r>
      <rPr>
        <sz val="12"/>
        <color indexed="12"/>
        <rFont val="Arial"/>
        <family val="2"/>
      </rPr>
      <t xml:space="preserve"> (hr) (min) (sec). </t>
    </r>
  </si>
  <si>
    <r>
      <t xml:space="preserve">     If a boat is </t>
    </r>
    <r>
      <rPr>
        <b/>
        <sz val="12"/>
        <color indexed="12"/>
        <rFont val="Arial"/>
        <family val="2"/>
      </rPr>
      <t>DNS</t>
    </r>
    <r>
      <rPr>
        <sz val="12"/>
        <color indexed="12"/>
        <rFont val="Arial"/>
        <family val="2"/>
      </rPr>
      <t xml:space="preserve"> or </t>
    </r>
    <r>
      <rPr>
        <b/>
        <sz val="12"/>
        <color indexed="12"/>
        <rFont val="Arial"/>
        <family val="2"/>
      </rPr>
      <t>DNF</t>
    </r>
    <r>
      <rPr>
        <sz val="12"/>
        <color indexed="12"/>
        <rFont val="Arial"/>
        <family val="2"/>
      </rPr>
      <t xml:space="preserve">, leave the </t>
    </r>
    <r>
      <rPr>
        <b/>
        <sz val="12"/>
        <color indexed="12"/>
        <rFont val="Arial"/>
        <family val="2"/>
      </rPr>
      <t>Finish Time</t>
    </r>
    <r>
      <rPr>
        <sz val="12"/>
        <color indexed="12"/>
        <rFont val="Arial"/>
        <family val="2"/>
      </rPr>
      <t xml:space="preserve"> as 23:00:00.  Enter the </t>
    </r>
    <r>
      <rPr>
        <b/>
        <sz val="12"/>
        <color indexed="12"/>
        <rFont val="Arial"/>
        <family val="2"/>
      </rPr>
      <t>DNS</t>
    </r>
    <r>
      <rPr>
        <sz val="12"/>
        <color indexed="12"/>
        <rFont val="Arial"/>
        <family val="2"/>
      </rPr>
      <t xml:space="preserve"> or </t>
    </r>
    <r>
      <rPr>
        <b/>
        <sz val="12"/>
        <color indexed="12"/>
        <rFont val="Arial"/>
        <family val="2"/>
      </rPr>
      <t>DNF</t>
    </r>
    <r>
      <rPr>
        <sz val="12"/>
        <color indexed="12"/>
        <rFont val="Arial"/>
        <family val="2"/>
      </rPr>
      <t xml:space="preserve"> in the </t>
    </r>
    <r>
      <rPr>
        <b/>
        <sz val="12"/>
        <color indexed="12"/>
        <rFont val="Arial"/>
        <family val="2"/>
      </rPr>
      <t>Remarks</t>
    </r>
    <r>
      <rPr>
        <sz val="12"/>
        <color indexed="12"/>
        <rFont val="Arial"/>
        <family val="2"/>
      </rPr>
      <t xml:space="preserve"> column to the right of </t>
    </r>
    <r>
      <rPr>
        <b/>
        <sz val="12"/>
        <color indexed="12"/>
        <rFont val="Arial"/>
        <family val="2"/>
      </rPr>
      <t>Corrected Time</t>
    </r>
    <r>
      <rPr>
        <sz val="12"/>
        <color indexed="12"/>
        <rFont val="Arial"/>
        <family val="2"/>
      </rPr>
      <t>.</t>
    </r>
  </si>
  <si>
    <t>8. Save the File.</t>
  </si>
  <si>
    <r>
      <t xml:space="preserve">9. Select the </t>
    </r>
    <r>
      <rPr>
        <b/>
        <sz val="12"/>
        <color indexed="23"/>
        <rFont val="Arial"/>
        <family val="2"/>
      </rPr>
      <t>Sort Fleet</t>
    </r>
    <r>
      <rPr>
        <sz val="12"/>
        <color indexed="12"/>
        <rFont val="Arial"/>
        <family val="2"/>
      </rPr>
      <t xml:space="preserve"> Button for each Class, located to the right of each Class's </t>
    </r>
    <r>
      <rPr>
        <b/>
        <sz val="12"/>
        <color indexed="12"/>
        <rFont val="Arial"/>
        <family val="2"/>
      </rPr>
      <t>Remarks</t>
    </r>
    <r>
      <rPr>
        <sz val="12"/>
        <color indexed="12"/>
        <rFont val="Arial"/>
        <family val="2"/>
      </rPr>
      <t xml:space="preserve"> column.</t>
    </r>
  </si>
  <si>
    <t>10. Save the File.</t>
  </si>
  <si>
    <t>11. Email the File to the Scorer at score@smsa.com</t>
  </si>
  <si>
    <t>A</t>
  </si>
  <si>
    <t>B</t>
  </si>
  <si>
    <t>C</t>
  </si>
  <si>
    <t>E</t>
  </si>
  <si>
    <t>G</t>
  </si>
  <si>
    <t>H</t>
  </si>
  <si>
    <t>I</t>
  </si>
  <si>
    <t>J</t>
  </si>
  <si>
    <t>K</t>
  </si>
  <si>
    <t>L</t>
  </si>
  <si>
    <t>M</t>
  </si>
  <si>
    <t>N</t>
  </si>
  <si>
    <t>S</t>
  </si>
  <si>
    <t>T</t>
  </si>
  <si>
    <t>U</t>
  </si>
  <si>
    <t>X</t>
  </si>
  <si>
    <t>Y</t>
  </si>
  <si>
    <t>Z</t>
  </si>
  <si>
    <t>V</t>
  </si>
  <si>
    <t>Akoni</t>
  </si>
  <si>
    <t>Uncorrected</t>
  </si>
  <si>
    <t>PHRF</t>
  </si>
  <si>
    <t>Sail</t>
  </si>
  <si>
    <t>Yacht</t>
  </si>
  <si>
    <t>Finish Time</t>
  </si>
  <si>
    <t>Elapsed Time</t>
  </si>
  <si>
    <t>Allowance</t>
  </si>
  <si>
    <t>Time</t>
  </si>
  <si>
    <t>Remarks</t>
  </si>
  <si>
    <t>Number</t>
  </si>
  <si>
    <t>Name</t>
  </si>
  <si>
    <t>Rating</t>
  </si>
  <si>
    <t>(hr)</t>
  </si>
  <si>
    <t>(min)</t>
  </si>
  <si>
    <t>(sec)</t>
  </si>
  <si>
    <t>(Sec)</t>
  </si>
  <si>
    <t>(Total Sec)</t>
  </si>
  <si>
    <t>(DNS/DNF)</t>
  </si>
  <si>
    <t>American Flyer</t>
  </si>
  <si>
    <t>Cheetah</t>
  </si>
  <si>
    <t>Easy Button</t>
  </si>
  <si>
    <t>Elan</t>
  </si>
  <si>
    <t>Fine</t>
  </si>
  <si>
    <t>Krugerrand</t>
  </si>
  <si>
    <t>Lakahi</t>
  </si>
  <si>
    <t>Lickety Split</t>
  </si>
  <si>
    <t>O'Yeller</t>
  </si>
  <si>
    <t>Pursuit</t>
  </si>
  <si>
    <t>Rhumb Punch</t>
  </si>
  <si>
    <t>Rum Ration</t>
  </si>
  <si>
    <t>Shermax</t>
  </si>
  <si>
    <t>Spinnster</t>
  </si>
  <si>
    <t>Splash</t>
  </si>
  <si>
    <t>Status Quo</t>
  </si>
  <si>
    <t>Stingray</t>
  </si>
  <si>
    <t>The Riddler</t>
  </si>
  <si>
    <t>Toby</t>
  </si>
  <si>
    <t>Whiskers</t>
  </si>
  <si>
    <t>Wicked Good</t>
  </si>
  <si>
    <t>Boat</t>
  </si>
  <si>
    <t>Owner</t>
  </si>
  <si>
    <t>Spin</t>
  </si>
  <si>
    <t>NonSpin</t>
  </si>
  <si>
    <t>Age of Reason</t>
  </si>
  <si>
    <t>Stovy Brown</t>
  </si>
  <si>
    <t>Tom Attick</t>
  </si>
  <si>
    <t>Norm Dawley</t>
  </si>
  <si>
    <t>Betsy Dodge</t>
  </si>
  <si>
    <t>John Edwards</t>
  </si>
  <si>
    <t>Chris Eggert</t>
  </si>
  <si>
    <t>Mark Gyorgy</t>
  </si>
  <si>
    <t>John Kriz</t>
  </si>
  <si>
    <t>Donna Maneely</t>
  </si>
  <si>
    <t>Clarke McKinney</t>
  </si>
  <si>
    <t>David Meiser</t>
  </si>
  <si>
    <t>Thomas Moulds</t>
  </si>
  <si>
    <t>Max Munger</t>
  </si>
  <si>
    <t>Scott Pankiewicz</t>
  </si>
  <si>
    <t>Elliot Peterson</t>
  </si>
  <si>
    <t>Johnathan Phillips</t>
  </si>
  <si>
    <t>Bandit</t>
  </si>
  <si>
    <t>Daniel Rossi</t>
  </si>
  <si>
    <t>Gary Shaw</t>
  </si>
  <si>
    <t>Sarah Southworth</t>
  </si>
  <si>
    <t>Jim Whited</t>
  </si>
  <si>
    <t>Rakali</t>
  </si>
  <si>
    <t>Mark Witte</t>
  </si>
  <si>
    <t>Jim Young</t>
  </si>
  <si>
    <t>Jimmy Yurko</t>
  </si>
  <si>
    <t>Peter LaRoche</t>
  </si>
  <si>
    <t>no</t>
  </si>
  <si>
    <t>John Mckinney</t>
  </si>
  <si>
    <t>Race Fee</t>
  </si>
  <si>
    <t>yes</t>
  </si>
  <si>
    <t>SailNo</t>
  </si>
  <si>
    <t>P</t>
  </si>
  <si>
    <t>LOA</t>
  </si>
  <si>
    <t>LWL</t>
  </si>
  <si>
    <t>Disp</t>
  </si>
  <si>
    <t>UpSAD</t>
  </si>
  <si>
    <t>DWSAD</t>
  </si>
  <si>
    <t>DLWL</t>
  </si>
  <si>
    <t>USA 158</t>
  </si>
  <si>
    <t>Crocodile</t>
  </si>
  <si>
    <t>Mark Briere</t>
  </si>
  <si>
    <t>Scott Ward</t>
  </si>
  <si>
    <t>Dan Schneider</t>
  </si>
  <si>
    <t>USA 41</t>
  </si>
  <si>
    <t>Spinclass</t>
  </si>
  <si>
    <t xml:space="preserve">  Course   =      </t>
  </si>
  <si>
    <t xml:space="preserve">  Distance  =   </t>
  </si>
  <si>
    <t xml:space="preserve">NonSpin Class - Start =    </t>
  </si>
  <si>
    <t xml:space="preserve">  Committee Boat Name --&gt;  </t>
  </si>
  <si>
    <t xml:space="preserve">   Race Name :  ---&gt;</t>
  </si>
  <si>
    <t xml:space="preserve"> Date  --&gt;</t>
  </si>
  <si>
    <t xml:space="preserve"> Conditions --&gt; (optional)</t>
  </si>
  <si>
    <t xml:space="preserve">If the course does not change for later starts, just leave the course selections blank for those starts.  </t>
  </si>
  <si>
    <t xml:space="preserve">If later starts have a different course, enter the new course for each start that is different.  </t>
  </si>
  <si>
    <r>
      <t xml:space="preserve">5. If the Start Time is different than the default, enter the New Start Time in </t>
    </r>
    <r>
      <rPr>
        <b/>
        <sz val="12"/>
        <color indexed="12"/>
        <rFont val="Arial"/>
        <family val="2"/>
      </rPr>
      <t>24-hour military format:</t>
    </r>
    <r>
      <rPr>
        <sz val="12"/>
        <color indexed="12"/>
        <rFont val="Arial"/>
        <family val="2"/>
      </rPr>
      <t xml:space="preserve"> (hr) (min) (sec).</t>
    </r>
  </si>
  <si>
    <t xml:space="preserve">  Notes/changes:</t>
  </si>
  <si>
    <t>BoatName</t>
  </si>
  <si>
    <t>Finish</t>
  </si>
  <si>
    <t>Division</t>
  </si>
  <si>
    <t>Page has been customized for Wednesday night MARKS</t>
  </si>
  <si>
    <t>Active</t>
  </si>
  <si>
    <t>All</t>
  </si>
  <si>
    <t>Bay</t>
  </si>
  <si>
    <t>USA 173</t>
  </si>
  <si>
    <t>&lt;--  Override Distance for Windward/Leward courses</t>
  </si>
  <si>
    <t>Valiant</t>
  </si>
  <si>
    <t>L. Allen, Navy PAX SC</t>
  </si>
  <si>
    <t>yes *</t>
  </si>
  <si>
    <t>Checked In</t>
  </si>
  <si>
    <t xml:space="preserve">Start Class </t>
  </si>
  <si>
    <t>Finish time</t>
  </si>
  <si>
    <t>Notes</t>
  </si>
  <si>
    <t xml:space="preserve">Date : </t>
  </si>
  <si>
    <t xml:space="preserve">RC: </t>
  </si>
  <si>
    <t>____________________</t>
  </si>
  <si>
    <t xml:space="preserve">Course: </t>
  </si>
  <si>
    <t>_______________________________________</t>
  </si>
  <si>
    <t>_____________________</t>
  </si>
  <si>
    <t>Boats without PHRF ratings will be scored with a 0 rating.  Scores will be updated when the PHRF certificate is submitted.</t>
  </si>
  <si>
    <t>The Doghouse</t>
  </si>
  <si>
    <t>Dan Shannon</t>
  </si>
  <si>
    <t>Middle Distance Series Course Table</t>
  </si>
  <si>
    <t>NS</t>
  </si>
  <si>
    <t>Sharps Island Race</t>
  </si>
  <si>
    <t>Little Choptank Race</t>
  </si>
  <si>
    <t>Smith Point Race</t>
  </si>
  <si>
    <t>Hooper Island Point-No-Point Race</t>
  </si>
  <si>
    <t>Wild Thing</t>
  </si>
  <si>
    <t>Badger</t>
  </si>
  <si>
    <t>Carl Feusaherns</t>
  </si>
  <si>
    <t>SMSA Scoring Worksheet</t>
  </si>
  <si>
    <t>Race Name _________________________________</t>
  </si>
  <si>
    <t>Synergy</t>
  </si>
  <si>
    <t>Tenounce</t>
  </si>
  <si>
    <r>
      <t xml:space="preserve">4. Enter each </t>
    </r>
    <r>
      <rPr>
        <b/>
        <i/>
        <sz val="12"/>
        <color indexed="17"/>
        <rFont val="Arial"/>
        <family val="2"/>
      </rPr>
      <t>Yacht Name for the appropriate start</t>
    </r>
    <r>
      <rPr>
        <sz val="12"/>
        <color indexed="12"/>
        <rFont val="Arial"/>
        <family val="2"/>
      </rPr>
      <t xml:space="preserve">.  Use the pulldown list.  The Sail Number and PHRF Rating is automatically   </t>
    </r>
  </si>
  <si>
    <r>
      <t xml:space="preserve">    completed.  If a Yacht Name is </t>
    </r>
    <r>
      <rPr>
        <b/>
        <sz val="12"/>
        <color indexed="12"/>
        <rFont val="Arial"/>
        <family val="2"/>
      </rPr>
      <t>NOT</t>
    </r>
    <r>
      <rPr>
        <sz val="12"/>
        <color indexed="12"/>
        <rFont val="Arial"/>
        <family val="2"/>
      </rPr>
      <t xml:space="preserve"> in the pull down list, inquire about their race application and race fees. </t>
    </r>
  </si>
  <si>
    <t xml:space="preserve"> </t>
  </si>
  <si>
    <t>Bad Cat</t>
  </si>
  <si>
    <t>063</t>
  </si>
  <si>
    <t>Marc Briere</t>
  </si>
  <si>
    <t>Clarke Mckinney</t>
  </si>
  <si>
    <t>Shamal</t>
  </si>
  <si>
    <t>Andy Batchelor</t>
  </si>
  <si>
    <t>Marlin</t>
  </si>
  <si>
    <t>Mardy Millen</t>
  </si>
  <si>
    <t>Sophie J</t>
  </si>
  <si>
    <t>Natural Disaster</t>
  </si>
  <si>
    <t>Supra</t>
  </si>
  <si>
    <t>Peter D'Arista</t>
  </si>
  <si>
    <t>Yes</t>
  </si>
  <si>
    <t>IRETSU</t>
  </si>
  <si>
    <t>Terry Wanner</t>
  </si>
  <si>
    <t>USA158</t>
  </si>
  <si>
    <t>USA788</t>
  </si>
  <si>
    <t>Blue Goose</t>
  </si>
  <si>
    <t>Tennounce</t>
  </si>
  <si>
    <t>Cheetah 1.0</t>
  </si>
  <si>
    <t>USA47</t>
  </si>
  <si>
    <t>Frostbite # __</t>
  </si>
  <si>
    <t>DFL</t>
  </si>
  <si>
    <t>Gift Horse</t>
  </si>
  <si>
    <t>Stormy Petrel</t>
  </si>
  <si>
    <t>Short Bus</t>
  </si>
  <si>
    <t>Antagonist</t>
  </si>
  <si>
    <t>Sierra Syndicate</t>
  </si>
  <si>
    <t>Flyer</t>
  </si>
  <si>
    <t>Michael Major</t>
  </si>
  <si>
    <t>Jimmy Yurkop</t>
  </si>
  <si>
    <t xml:space="preserve">   Course Factor = </t>
  </si>
  <si>
    <t>Corrected - TOD</t>
  </si>
  <si>
    <t>Corrected - TOT</t>
  </si>
  <si>
    <t xml:space="preserve">Course Factors: </t>
  </si>
  <si>
    <t>B Factor</t>
  </si>
  <si>
    <t>When Used</t>
  </si>
  <si>
    <t>OLD LIST - Boats removed from the Active list</t>
  </si>
  <si>
    <t>Chris Helmkamp</t>
  </si>
  <si>
    <t>Eddie Sierra</t>
  </si>
  <si>
    <t>Dan Rossi</t>
  </si>
  <si>
    <t>NAS</t>
  </si>
  <si>
    <t>Jray</t>
  </si>
  <si>
    <t>Larry Ray</t>
  </si>
  <si>
    <t>Hawk Caldwell</t>
  </si>
  <si>
    <t>Race Fee-  2016</t>
  </si>
  <si>
    <t>Arctic Tern</t>
  </si>
  <si>
    <t>Blue Boat Home</t>
  </si>
  <si>
    <t>Lowell Martin</t>
  </si>
  <si>
    <t>Kraken</t>
  </si>
  <si>
    <t>S. Roland</t>
  </si>
  <si>
    <t>The Start location is assumed to be "Y".  If the start location is moved then the distance must be manually calculated.</t>
  </si>
  <si>
    <t>&lt;--  Default start location is 'Y', when starting from shore - "X" if on RC Boat</t>
  </si>
  <si>
    <t>&lt;-- See note on Instructions tab</t>
  </si>
  <si>
    <t xml:space="preserve">Instructions:  Spring/Fall Frostbite 2017 Race Worksheet </t>
  </si>
  <si>
    <r>
      <t>1. Select File - Save As, and Save with the "File name" as "Sun</t>
    </r>
    <r>
      <rPr>
        <b/>
        <sz val="12"/>
        <color indexed="12"/>
        <rFont val="Arial"/>
        <family val="2"/>
      </rPr>
      <t>&lt;Date&gt;</t>
    </r>
    <r>
      <rPr>
        <sz val="12"/>
        <color indexed="12"/>
        <rFont val="Arial"/>
        <family val="2"/>
      </rPr>
      <t xml:space="preserve">", eg </t>
    </r>
    <r>
      <rPr>
        <b/>
        <sz val="12"/>
        <color indexed="23"/>
        <rFont val="Arial"/>
        <family val="2"/>
      </rPr>
      <t>"Sun12Mar17"</t>
    </r>
    <r>
      <rPr>
        <b/>
        <sz val="12"/>
        <color indexed="14"/>
        <rFont val="Arial"/>
        <family val="2"/>
      </rPr>
      <t>.</t>
    </r>
  </si>
  <si>
    <t>Heavy Air and/or all off wind</t>
  </si>
  <si>
    <t>Heavy Air , some upwind</t>
  </si>
  <si>
    <t>Light air and/or all windward work</t>
  </si>
  <si>
    <t>Average conditions, mixed course</t>
  </si>
  <si>
    <t>V 2017.Frosbite 02     -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</si>
</sst>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0"/>
    <numFmt numFmtId="166" formatCode="0.000"/>
    <numFmt numFmtId="167" formatCode="h:mm:ss;@"/>
  </numFmts>
  <fonts count="42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23"/>
      <name val="Arial"/>
      <family val="2"/>
    </font>
    <font>
      <b/>
      <sz val="12"/>
      <color indexed="14"/>
      <name val="Arial"/>
      <family val="2"/>
    </font>
    <font>
      <b/>
      <i/>
      <sz val="12"/>
      <color indexed="17"/>
      <name val="Arial"/>
      <family val="2"/>
    </font>
    <font>
      <i/>
      <sz val="12"/>
      <color indexed="17"/>
      <name val="Arial"/>
      <family val="2"/>
    </font>
    <font>
      <i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b/>
      <sz val="12"/>
      <color indexed="17"/>
      <name val="Arial"/>
      <family val="2"/>
    </font>
    <font>
      <b/>
      <i/>
      <sz val="9"/>
      <color indexed="17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b/>
      <sz val="9"/>
      <color indexed="12"/>
      <name val="Arial"/>
      <family val="2"/>
    </font>
    <font>
      <b/>
      <sz val="9"/>
      <color indexed="17"/>
      <name val="Arial"/>
      <family val="2"/>
    </font>
    <font>
      <sz val="8"/>
      <color indexed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3"/>
      <name val="Arial Black"/>
      <family val="2"/>
    </font>
    <font>
      <sz val="14"/>
      <color theme="1"/>
      <name val="Cambria"/>
      <family val="1"/>
    </font>
    <font>
      <sz val="12"/>
      <color theme="3"/>
      <name val="Arial"/>
      <family val="2"/>
    </font>
    <font>
      <sz val="12"/>
      <color theme="3"/>
      <name val="Calibri"/>
      <family val="2"/>
      <scheme val="minor"/>
    </font>
    <font>
      <b/>
      <sz val="12"/>
      <color theme="3"/>
      <name val="Arial"/>
      <family val="2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6"/>
      <color rgb="FF0070C0"/>
      <name val="Arial"/>
      <family val="2"/>
    </font>
    <font>
      <u/>
      <sz val="16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6"/>
      <color indexed="12"/>
      <name val="Arial"/>
      <family val="2"/>
    </font>
    <font>
      <sz val="9"/>
      <color rgb="FF535353"/>
      <name val="Open Sans"/>
    </font>
    <font>
      <b/>
      <sz val="10"/>
      <color rgb="FF535353"/>
      <name val="Open Sans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/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Alignment="1"/>
    <xf numFmtId="0" fontId="19" fillId="0" borderId="0" xfId="0" applyFont="1" applyAlignment="1">
      <alignment horizontal="center"/>
    </xf>
    <xf numFmtId="0" fontId="14" fillId="0" borderId="5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/>
      <protection locked="0"/>
    </xf>
    <xf numFmtId="164" fontId="18" fillId="0" borderId="3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4" fillId="0" borderId="0" xfId="0" quotePrefix="1" applyFont="1"/>
    <xf numFmtId="0" fontId="25" fillId="0" borderId="0" xfId="0" quotePrefix="1" applyFont="1"/>
    <xf numFmtId="0" fontId="23" fillId="0" borderId="0" xfId="0" applyFont="1" applyAlignment="1">
      <alignment vertical="center"/>
    </xf>
    <xf numFmtId="0" fontId="14" fillId="0" borderId="3" xfId="0" applyFont="1" applyBorder="1" applyAlignment="1" applyProtection="1">
      <alignment horizontal="center"/>
      <protection locked="0"/>
    </xf>
    <xf numFmtId="164" fontId="14" fillId="0" borderId="3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18" fillId="0" borderId="2" xfId="0" applyFont="1" applyBorder="1" applyAlignment="1">
      <alignment horizontal="center"/>
    </xf>
    <xf numFmtId="165" fontId="14" fillId="0" borderId="5" xfId="0" applyNumberFormat="1" applyFont="1" applyBorder="1" applyAlignment="1">
      <alignment horizontal="center"/>
    </xf>
    <xf numFmtId="165" fontId="14" fillId="4" borderId="3" xfId="0" applyNumberFormat="1" applyFont="1" applyFill="1" applyBorder="1" applyAlignment="1" applyProtection="1">
      <alignment horizontal="center"/>
      <protection locked="0"/>
    </xf>
    <xf numFmtId="0" fontId="23" fillId="4" borderId="0" xfId="0" applyFont="1" applyFill="1"/>
    <xf numFmtId="0" fontId="23" fillId="4" borderId="5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165" fontId="14" fillId="0" borderId="5" xfId="0" applyNumberFormat="1" applyFont="1" applyFill="1" applyBorder="1" applyAlignment="1" applyProtection="1">
      <alignment horizontal="center"/>
    </xf>
    <xf numFmtId="0" fontId="22" fillId="2" borderId="3" xfId="0" applyFont="1" applyFill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0" fontId="26" fillId="4" borderId="5" xfId="0" applyFont="1" applyFill="1" applyBorder="1" applyAlignment="1">
      <alignment horizontal="left" indent="1"/>
    </xf>
    <xf numFmtId="0" fontId="28" fillId="0" borderId="0" xfId="0" applyFont="1"/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67" fontId="0" fillId="0" borderId="0" xfId="0" applyNumberFormat="1"/>
    <xf numFmtId="0" fontId="14" fillId="0" borderId="0" xfId="0" quotePrefix="1" applyFont="1" applyFill="1" applyBorder="1" applyAlignment="1">
      <alignment horizontal="left"/>
    </xf>
    <xf numFmtId="2" fontId="13" fillId="5" borderId="5" xfId="0" applyNumberFormat="1" applyFont="1" applyFill="1" applyBorder="1" applyAlignment="1">
      <alignment horizontal="center"/>
    </xf>
    <xf numFmtId="49" fontId="13" fillId="5" borderId="5" xfId="0" applyNumberFormat="1" applyFont="1" applyFill="1" applyBorder="1" applyAlignment="1">
      <alignment horizontal="center"/>
    </xf>
    <xf numFmtId="0" fontId="0" fillId="6" borderId="5" xfId="0" applyFill="1" applyBorder="1"/>
    <xf numFmtId="1" fontId="13" fillId="6" borderId="5" xfId="0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left"/>
    </xf>
    <xf numFmtId="0" fontId="0" fillId="0" borderId="0" xfId="0" quotePrefix="1"/>
    <xf numFmtId="0" fontId="23" fillId="0" borderId="0" xfId="0" quotePrefix="1" applyFont="1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33" fillId="0" borderId="0" xfId="0" applyFont="1"/>
    <xf numFmtId="0" fontId="37" fillId="0" borderId="0" xfId="0" applyFont="1"/>
    <xf numFmtId="0" fontId="0" fillId="0" borderId="5" xfId="0" quotePrefix="1" applyBorder="1"/>
    <xf numFmtId="0" fontId="0" fillId="0" borderId="0" xfId="0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7" fillId="4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23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 vertical="center"/>
    </xf>
    <xf numFmtId="166" fontId="21" fillId="7" borderId="0" xfId="0" applyNumberFormat="1" applyFont="1" applyFill="1" applyBorder="1" applyAlignment="1" applyProtection="1">
      <alignment horizontal="center" vertical="center"/>
    </xf>
    <xf numFmtId="0" fontId="23" fillId="0" borderId="2" xfId="0" applyFont="1" applyBorder="1"/>
    <xf numFmtId="0" fontId="39" fillId="0" borderId="0" xfId="0" applyFont="1"/>
    <xf numFmtId="0" fontId="40" fillId="8" borderId="15" xfId="0" applyFont="1" applyFill="1" applyBorder="1" applyAlignment="1">
      <alignment horizontal="center" vertical="center" wrapText="1"/>
    </xf>
    <xf numFmtId="0" fontId="36" fillId="0" borderId="0" xfId="0" quotePrefix="1" applyFont="1"/>
    <xf numFmtId="0" fontId="41" fillId="4" borderId="0" xfId="0" applyFont="1" applyFill="1" applyAlignment="1">
      <alignment horizontal="right"/>
    </xf>
    <xf numFmtId="0" fontId="1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3" fillId="0" borderId="0" xfId="0" applyNumberFormat="1" applyFont="1"/>
    <xf numFmtId="166" fontId="23" fillId="0" borderId="0" xfId="0" applyNumberFormat="1" applyFont="1" applyBorder="1" applyAlignment="1">
      <alignment horizontal="left" vertical="center"/>
    </xf>
    <xf numFmtId="0" fontId="40" fillId="8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38" fillId="0" borderId="0" xfId="0" applyFont="1" applyAlignment="1">
      <alignment vertical="center"/>
    </xf>
    <xf numFmtId="0" fontId="1" fillId="2" borderId="1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40" fillId="8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0" fillId="8" borderId="16" xfId="0" applyFont="1" applyFill="1" applyBorder="1" applyAlignment="1">
      <alignment horizontal="center" vertical="center" wrapText="1"/>
    </xf>
    <xf numFmtId="0" fontId="40" fillId="8" borderId="17" xfId="0" applyFont="1" applyFill="1" applyBorder="1" applyAlignment="1">
      <alignment horizontal="center" vertical="center" wrapText="1"/>
    </xf>
    <xf numFmtId="0" fontId="40" fillId="8" borderId="1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14" fontId="29" fillId="4" borderId="0" xfId="0" applyNumberFormat="1" applyFont="1" applyFill="1" applyAlignment="1">
      <alignment horizontal="left"/>
    </xf>
    <xf numFmtId="0" fontId="30" fillId="4" borderId="0" xfId="0" applyFont="1" applyFill="1" applyAlignment="1">
      <alignment horizontal="left"/>
    </xf>
    <xf numFmtId="0" fontId="31" fillId="4" borderId="0" xfId="0" applyFont="1" applyFill="1" applyAlignment="1"/>
    <xf numFmtId="0" fontId="32" fillId="4" borderId="0" xfId="0" applyFont="1" applyFill="1" applyAlignment="1"/>
    <xf numFmtId="0" fontId="1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4" fillId="0" borderId="0" xfId="0" quotePrefix="1" applyFont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166" fontId="21" fillId="3" borderId="13" xfId="0" applyNumberFormat="1" applyFont="1" applyFill="1" applyBorder="1" applyAlignment="1" applyProtection="1">
      <alignment horizontal="center" vertical="center"/>
    </xf>
    <xf numFmtId="166" fontId="23" fillId="0" borderId="13" xfId="0" applyNumberFormat="1" applyFont="1" applyBorder="1" applyAlignment="1">
      <alignment horizontal="center" vertical="center"/>
    </xf>
    <xf numFmtId="14" fontId="24" fillId="4" borderId="0" xfId="0" applyNumberFormat="1" applyFont="1" applyFill="1" applyAlignment="1">
      <alignment horizontal="left"/>
    </xf>
    <xf numFmtId="0" fontId="0" fillId="4" borderId="0" xfId="0" applyFill="1" applyAlignment="1"/>
    <xf numFmtId="0" fontId="17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388620</xdr:colOff>
          <xdr:row>8</xdr:row>
          <xdr:rowOff>0</xdr:rowOff>
        </xdr:from>
        <xdr:to>
          <xdr:col>19</xdr:col>
          <xdr:colOff>922020</xdr:colOff>
          <xdr:row>9</xdr:row>
          <xdr:rowOff>198120</xdr:rowOff>
        </xdr:to>
        <xdr:sp macro="" textlink="">
          <xdr:nvSpPr>
            <xdr:cNvPr id="2054" name="CommandButton1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556260</xdr:colOff>
          <xdr:row>7</xdr:row>
          <xdr:rowOff>152400</xdr:rowOff>
        </xdr:from>
        <xdr:to>
          <xdr:col>27</xdr:col>
          <xdr:colOff>533400</xdr:colOff>
          <xdr:row>9</xdr:row>
          <xdr:rowOff>182880</xdr:rowOff>
        </xdr:to>
        <xdr:sp macro="" textlink="">
          <xdr:nvSpPr>
            <xdr:cNvPr id="2056" name="CommandButton2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1"/>
  <sheetViews>
    <sheetView tabSelected="1" workbookViewId="0">
      <selection activeCell="E23" sqref="E23"/>
    </sheetView>
  </sheetViews>
  <sheetFormatPr defaultRowHeight="14.4"/>
  <cols>
    <col min="15" max="15" width="15.88671875" customWidth="1"/>
  </cols>
  <sheetData>
    <row r="1" spans="1:15" ht="27.75" customHeight="1">
      <c r="A1" s="115" t="s">
        <v>225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17.399999999999999">
      <c r="A2" s="116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15.6">
      <c r="A3" s="118" t="s">
        <v>226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5.6">
      <c r="A4" s="118" t="s">
        <v>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ht="15.6">
      <c r="A5" s="118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 ht="15.6">
      <c r="A6" s="91"/>
      <c r="B6" s="91" t="s">
        <v>222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15.6">
      <c r="A7" s="91"/>
      <c r="B7" s="91" t="s">
        <v>126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15.6">
      <c r="A8" s="91"/>
      <c r="B8" s="91" t="s">
        <v>127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ht="15.6">
      <c r="A9" s="118" t="s">
        <v>168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5" ht="15.6">
      <c r="A10" s="118" t="s">
        <v>169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5" ht="15.6">
      <c r="A11" s="118" t="s">
        <v>128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 ht="15.6">
      <c r="A12" s="114" t="s">
        <v>3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1:15" ht="15.6">
      <c r="A13" s="118" t="s">
        <v>4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4" spans="1:15" ht="15.6">
      <c r="A14" s="118" t="s">
        <v>5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5" ht="15.6">
      <c r="A15" s="114" t="s">
        <v>6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5" ht="15.6">
      <c r="A16" s="118" t="s">
        <v>7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 ht="15.6">
      <c r="A17" s="114" t="s">
        <v>8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</row>
    <row r="18" spans="1:15" ht="15.6">
      <c r="A18" s="114" t="s">
        <v>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</row>
    <row r="19" spans="1:15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</row>
    <row r="20" spans="1:15" ht="15.6">
      <c r="A20" s="121" t="s">
        <v>231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  <row r="22" spans="1:15">
      <c r="A22" t="s">
        <v>129</v>
      </c>
    </row>
    <row r="23" spans="1:15">
      <c r="B23" s="65"/>
    </row>
    <row r="26" spans="1:15" ht="24" customHeight="1">
      <c r="B26" s="102" t="s">
        <v>205</v>
      </c>
      <c r="D26">
        <v>520</v>
      </c>
      <c r="H26" s="101" t="s">
        <v>206</v>
      </c>
      <c r="I26" s="119" t="s">
        <v>207</v>
      </c>
      <c r="J26" s="119"/>
      <c r="K26" s="119"/>
    </row>
    <row r="27" spans="1:15" ht="24" customHeight="1">
      <c r="B27" s="102"/>
      <c r="D27">
        <v>560</v>
      </c>
      <c r="H27" s="113">
        <v>460</v>
      </c>
      <c r="I27" s="123" t="s">
        <v>227</v>
      </c>
      <c r="J27" s="124"/>
      <c r="K27" s="125"/>
    </row>
    <row r="28" spans="1:15" ht="25.5" customHeight="1">
      <c r="D28">
        <v>620</v>
      </c>
      <c r="H28" s="101">
        <v>510</v>
      </c>
      <c r="I28" s="119" t="s">
        <v>228</v>
      </c>
      <c r="J28" s="119"/>
      <c r="K28" s="119"/>
    </row>
    <row r="29" spans="1:15" ht="25.5" customHeight="1">
      <c r="B29" s="65"/>
      <c r="D29">
        <v>650</v>
      </c>
      <c r="H29" s="101">
        <v>560</v>
      </c>
      <c r="I29" s="119" t="s">
        <v>230</v>
      </c>
      <c r="J29" s="119"/>
      <c r="K29" s="119"/>
    </row>
    <row r="30" spans="1:15" ht="25.5" customHeight="1">
      <c r="B30" s="65"/>
      <c r="H30" s="101">
        <v>610</v>
      </c>
      <c r="I30" s="119" t="s">
        <v>229</v>
      </c>
      <c r="J30" s="119"/>
      <c r="K30" s="119"/>
    </row>
    <row r="31" spans="1:15">
      <c r="H31" s="100"/>
    </row>
  </sheetData>
  <mergeCells count="22">
    <mergeCell ref="I26:K26"/>
    <mergeCell ref="I28:K28"/>
    <mergeCell ref="I29:K29"/>
    <mergeCell ref="I30:K30"/>
    <mergeCell ref="A16:O16"/>
    <mergeCell ref="A17:O17"/>
    <mergeCell ref="A18:O18"/>
    <mergeCell ref="A19:O19"/>
    <mergeCell ref="A20:O20"/>
    <mergeCell ref="I27:K27"/>
    <mergeCell ref="A15:O15"/>
    <mergeCell ref="A1:O1"/>
    <mergeCell ref="A2:O2"/>
    <mergeCell ref="A3:O3"/>
    <mergeCell ref="A4:O4"/>
    <mergeCell ref="A5:O5"/>
    <mergeCell ref="A9:O9"/>
    <mergeCell ref="A10:O10"/>
    <mergeCell ref="A11:O11"/>
    <mergeCell ref="A12:O12"/>
    <mergeCell ref="A13:O13"/>
    <mergeCell ref="A14:O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AB43"/>
  <sheetViews>
    <sheetView showGridLines="0" workbookViewId="0">
      <selection activeCell="B9" sqref="B9"/>
    </sheetView>
  </sheetViews>
  <sheetFormatPr defaultColWidth="9.109375" defaultRowHeight="13.8"/>
  <cols>
    <col min="1" max="1" width="3.5546875" style="20" customWidth="1"/>
    <col min="2" max="2" width="9.5546875" style="20" bestFit="1" customWidth="1"/>
    <col min="3" max="3" width="22.33203125" style="20" customWidth="1"/>
    <col min="4" max="4" width="7.6640625" style="20" customWidth="1"/>
    <col min="5" max="6" width="4.6640625" style="20" customWidth="1"/>
    <col min="7" max="7" width="5.109375" style="20" customWidth="1"/>
    <col min="8" max="8" width="3.109375" style="20" hidden="1" customWidth="1"/>
    <col min="9" max="9" width="2.6640625" style="20" hidden="1" customWidth="1"/>
    <col min="10" max="13" width="4.6640625" style="20" customWidth="1"/>
    <col min="14" max="15" width="9.109375" style="20"/>
    <col min="16" max="16" width="1.6640625" style="20" hidden="1" customWidth="1"/>
    <col min="17" max="19" width="5.44140625" style="20" customWidth="1"/>
    <col min="20" max="20" width="16.44140625" style="20" customWidth="1"/>
    <col min="21" max="21" width="1.6640625" style="20" customWidth="1"/>
    <col min="22" max="22" width="7.33203125" style="20" customWidth="1"/>
    <col min="23" max="23" width="9.109375" style="20"/>
    <col min="24" max="24" width="6.6640625" style="20" hidden="1" customWidth="1"/>
    <col min="25" max="16384" width="9.109375" style="20"/>
  </cols>
  <sheetData>
    <row r="2" spans="1:28" ht="21">
      <c r="A2" s="54" t="s">
        <v>123</v>
      </c>
      <c r="B2" s="54"/>
      <c r="C2" s="54"/>
      <c r="D2" s="86" t="s">
        <v>192</v>
      </c>
      <c r="E2" s="47"/>
      <c r="F2" s="47"/>
      <c r="G2" s="103">
        <v>1</v>
      </c>
      <c r="H2" s="47"/>
      <c r="I2" s="47"/>
      <c r="J2" s="47"/>
      <c r="K2" s="47"/>
      <c r="L2" s="47"/>
      <c r="M2" s="47"/>
      <c r="N2" s="47"/>
    </row>
    <row r="3" spans="1:28" ht="17.399999999999999">
      <c r="A3" s="54" t="s">
        <v>122</v>
      </c>
      <c r="B3" s="54"/>
      <c r="C3" s="54"/>
      <c r="D3" s="133"/>
      <c r="E3" s="134"/>
      <c r="F3" s="134"/>
      <c r="G3" s="134"/>
      <c r="H3" s="134"/>
    </row>
    <row r="4" spans="1:28" ht="15.6">
      <c r="B4" s="21" t="s">
        <v>124</v>
      </c>
      <c r="C4" s="89"/>
      <c r="D4" s="131">
        <v>42680</v>
      </c>
      <c r="E4" s="132"/>
      <c r="F4" s="132"/>
      <c r="G4" s="1"/>
      <c r="H4" s="1"/>
      <c r="I4" s="1"/>
    </row>
    <row r="5" spans="1:28" ht="15.6">
      <c r="B5" s="34" t="s">
        <v>125</v>
      </c>
      <c r="D5" s="148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pans="1:28" ht="21">
      <c r="B6" s="143" t="s">
        <v>121</v>
      </c>
      <c r="C6" s="144"/>
      <c r="D6" s="145"/>
      <c r="E6" s="49">
        <v>13</v>
      </c>
      <c r="F6" s="49">
        <v>5</v>
      </c>
      <c r="G6" s="49">
        <v>0</v>
      </c>
    </row>
    <row r="7" spans="1:28" ht="21" customHeight="1">
      <c r="B7" s="35"/>
      <c r="C7" s="139" t="s">
        <v>119</v>
      </c>
      <c r="D7" s="140"/>
      <c r="E7" s="48" t="s">
        <v>26</v>
      </c>
      <c r="F7" s="48" t="s">
        <v>18</v>
      </c>
      <c r="G7" s="48" t="s">
        <v>26</v>
      </c>
      <c r="H7" s="48"/>
      <c r="I7" s="48"/>
      <c r="J7" s="48"/>
      <c r="K7" s="48"/>
      <c r="L7" s="48"/>
      <c r="M7" s="48"/>
      <c r="O7" s="66" t="s">
        <v>223</v>
      </c>
    </row>
    <row r="8" spans="1:28" ht="21.75" customHeight="1" thickBot="1">
      <c r="C8" s="141" t="s">
        <v>120</v>
      </c>
      <c r="D8" s="142"/>
      <c r="E8" s="146">
        <f>IF(ISBLANK(F7), 0, VLOOKUP(E7,Course!$A$23:$T$41, LOOKUP(F7,Course!$A$2:$A$19,Course!$B$2:$B$19),FALSE))+IF(ISBLANK(G7), 0, VLOOKUP(F7,Course!$A$23:$T$41, LOOKUP(G7,Course!$A$2:$A$19,Course!$B$2:$B$19),FALSE))+IF(ISBLANK(J7), 0, VLOOKUP(G7,Course!$A$23:$T$41, LOOKUP(J7,Course!$A$2:$A$19,Course!$B$2:$B$19),FALSE))+IF(ISBLANK(K7), 0, VLOOKUP(J7,Course!$A$23:$T$41, LOOKUP(K7,Course!$A$2:$A$19,Course!$B$2:$B$19),FALSE))+IF(ISBLANK(L7), 0, VLOOKUP(K7,Course!$A$23:$T$41, LOOKUP(L7,Course!$A$2:$A$19,Course!$B$2:$B$19),FALSE))+IF(ISBLANK(M7), 0, VLOOKUP(L7,Course!$A$23:$T$41, LOOKUP(M7,Course!$A$2:$A$19,Course!$B$2:$B$19),FALSE))</f>
        <v>2.66</v>
      </c>
      <c r="F8" s="147"/>
      <c r="O8" s="66" t="s">
        <v>138</v>
      </c>
    </row>
    <row r="9" spans="1:28" ht="21.75" customHeight="1" thickTop="1">
      <c r="B9" s="111"/>
      <c r="C9" s="96" t="s">
        <v>202</v>
      </c>
      <c r="D9" s="109">
        <v>560</v>
      </c>
      <c r="E9" s="98"/>
      <c r="F9" s="112" t="s">
        <v>224</v>
      </c>
      <c r="O9" s="66"/>
    </row>
    <row r="10" spans="1:28" ht="21.75" customHeight="1">
      <c r="C10" s="96"/>
      <c r="D10" s="95"/>
      <c r="E10" s="98"/>
      <c r="F10" s="97"/>
      <c r="O10" s="66"/>
    </row>
    <row r="11" spans="1:28" ht="14.4">
      <c r="B11" s="7"/>
      <c r="C11" s="8"/>
      <c r="D11" s="9"/>
      <c r="E11" s="31"/>
      <c r="F11" s="32"/>
      <c r="G11" s="33"/>
      <c r="H11" s="10"/>
      <c r="I11" s="10"/>
      <c r="J11" s="135" t="s">
        <v>30</v>
      </c>
      <c r="K11" s="136"/>
      <c r="L11" s="137"/>
      <c r="M11" s="36"/>
      <c r="N11" s="11" t="s">
        <v>31</v>
      </c>
      <c r="O11" s="126" t="s">
        <v>203</v>
      </c>
      <c r="P11" s="127"/>
      <c r="Q11" s="127"/>
      <c r="R11" s="127"/>
      <c r="S11" s="127"/>
      <c r="T11" s="31"/>
      <c r="U11" s="99"/>
      <c r="V11" s="126" t="s">
        <v>204</v>
      </c>
      <c r="W11" s="127"/>
      <c r="X11" s="127"/>
      <c r="Y11" s="127"/>
      <c r="Z11" s="127"/>
      <c r="AA11" s="127"/>
      <c r="AB11" s="9"/>
    </row>
    <row r="12" spans="1:28" ht="14.4">
      <c r="B12" s="12" t="s">
        <v>32</v>
      </c>
      <c r="C12" s="13" t="s">
        <v>33</v>
      </c>
      <c r="D12" s="14" t="s">
        <v>31</v>
      </c>
      <c r="E12" s="150" t="s">
        <v>34</v>
      </c>
      <c r="F12" s="150"/>
      <c r="G12" s="150"/>
      <c r="H12" s="30"/>
      <c r="I12" s="15"/>
      <c r="J12" s="138" t="s">
        <v>35</v>
      </c>
      <c r="K12" s="138"/>
      <c r="L12" s="138"/>
      <c r="N12" s="16" t="s">
        <v>36</v>
      </c>
      <c r="O12" s="128" t="s">
        <v>37</v>
      </c>
      <c r="P12" s="129"/>
      <c r="Q12" s="129"/>
      <c r="R12" s="129"/>
      <c r="S12" s="130"/>
      <c r="T12" s="93" t="s">
        <v>38</v>
      </c>
      <c r="U12" s="99"/>
      <c r="V12" s="128" t="s">
        <v>37</v>
      </c>
      <c r="W12" s="129"/>
      <c r="X12" s="129"/>
      <c r="Y12" s="129"/>
      <c r="Z12" s="129"/>
      <c r="AA12" s="130"/>
      <c r="AB12" s="92" t="s">
        <v>38</v>
      </c>
    </row>
    <row r="13" spans="1:28" ht="14.4" thickBot="1">
      <c r="B13" s="17" t="s">
        <v>39</v>
      </c>
      <c r="C13" s="13" t="s">
        <v>40</v>
      </c>
      <c r="D13" s="18" t="s">
        <v>41</v>
      </c>
      <c r="E13" s="19" t="s">
        <v>42</v>
      </c>
      <c r="F13" s="19" t="s">
        <v>43</v>
      </c>
      <c r="G13" s="19" t="s">
        <v>44</v>
      </c>
      <c r="H13" s="19"/>
      <c r="I13" s="19"/>
      <c r="J13" s="19" t="s">
        <v>42</v>
      </c>
      <c r="K13" s="19" t="s">
        <v>43</v>
      </c>
      <c r="L13" s="19" t="s">
        <v>44</v>
      </c>
      <c r="N13" s="44" t="s">
        <v>45</v>
      </c>
      <c r="O13" s="19" t="s">
        <v>46</v>
      </c>
      <c r="P13" s="19"/>
      <c r="Q13" s="19" t="s">
        <v>42</v>
      </c>
      <c r="R13" s="19" t="s">
        <v>43</v>
      </c>
      <c r="S13" s="19" t="s">
        <v>44</v>
      </c>
      <c r="T13" s="19" t="s">
        <v>47</v>
      </c>
      <c r="V13" s="19" t="s">
        <v>46</v>
      </c>
      <c r="W13" s="19" t="s">
        <v>46</v>
      </c>
      <c r="X13" s="19"/>
      <c r="Y13" s="19" t="s">
        <v>42</v>
      </c>
      <c r="Z13" s="19" t="s">
        <v>43</v>
      </c>
      <c r="AA13" s="19" t="s">
        <v>44</v>
      </c>
      <c r="AB13" s="19" t="s">
        <v>47</v>
      </c>
    </row>
    <row r="14" spans="1:28" ht="14.4" thickTop="1">
      <c r="A14" s="20">
        <v>1</v>
      </c>
      <c r="B14" s="26" t="e">
        <f>LOOKUP(C14, Boats!$A$3:B$42,Boats!B$3:B$42)&amp;NSFLAG</f>
        <v>#N/A</v>
      </c>
      <c r="C14" s="53"/>
      <c r="D14" s="27" t="e">
        <f>LOOKUP(C14, Boats!$A$3:C$42,Boats!E$3:E$42)</f>
        <v>#N/A</v>
      </c>
      <c r="E14" s="46">
        <v>23</v>
      </c>
      <c r="F14" s="46">
        <v>0</v>
      </c>
      <c r="G14" s="46">
        <v>0</v>
      </c>
      <c r="H14" s="28">
        <f t="shared" ref="H14:H43" si="0">((E14*60*60+F14*60+G14)-(E$6*60*60+F$6*60+G$6))</f>
        <v>35700</v>
      </c>
      <c r="I14" s="29">
        <f t="shared" ref="I14:I43" si="1">J14*60*60+K14*60</f>
        <v>35700</v>
      </c>
      <c r="J14" s="39">
        <f t="shared" ref="J14:J43" si="2">ROUNDDOWN(H14/60/60, 0)</f>
        <v>9</v>
      </c>
      <c r="K14" s="40">
        <f t="shared" ref="K14:K43" si="3">ROUNDDOWN((H14 - (J14*60*60))/60, 0)</f>
        <v>55</v>
      </c>
      <c r="L14" s="40">
        <f t="shared" ref="L14:L43" si="4">H14-I14</f>
        <v>0</v>
      </c>
      <c r="M14" s="42"/>
      <c r="N14" s="45" t="e">
        <f t="shared" ref="N14:N43" si="5">D14*$E$8</f>
        <v>#N/A</v>
      </c>
      <c r="O14" s="52" t="e">
        <f t="shared" ref="O14:O43" si="6">((J14*60+K14)*60+L14)-N14</f>
        <v>#N/A</v>
      </c>
      <c r="P14" s="38" t="e">
        <f t="shared" ref="P14:P43" si="7">Q14*60*60+R14*60</f>
        <v>#N/A</v>
      </c>
      <c r="Q14" s="39" t="e">
        <f t="shared" ref="Q14:Q43" si="8">ROUNDDOWN(O14/60/60, 0)</f>
        <v>#N/A</v>
      </c>
      <c r="R14" s="40" t="e">
        <f t="shared" ref="R14:R43" si="9">ROUNDDOWN((O14 - (Q14*60*60))/60, 0)</f>
        <v>#N/A</v>
      </c>
      <c r="S14" s="50" t="e">
        <f t="shared" ref="S14:S43" si="10">O14-P14</f>
        <v>#N/A</v>
      </c>
      <c r="T14" s="51"/>
      <c r="V14" s="52">
        <f t="shared" ref="V14:V42" si="11">(((J14*60)+K14)*60+L14)</f>
        <v>35700</v>
      </c>
      <c r="W14" s="38" t="e">
        <f t="shared" ref="W14:W43" si="12">(V14)*(650/(D14+$D$9))</f>
        <v>#N/A</v>
      </c>
      <c r="X14" s="38" t="e">
        <f t="shared" ref="X14:X43" si="13">Y14*60*60+Z14*60</f>
        <v>#N/A</v>
      </c>
      <c r="Y14" s="39" t="e">
        <f t="shared" ref="Y14:Y43" si="14">ROUNDDOWN(W14/60/60, 0)</f>
        <v>#N/A</v>
      </c>
      <c r="Z14" s="40" t="e">
        <f t="shared" ref="Z14:Z43" si="15">ROUNDDOWN((W14 - (Y14*60*60))/60, 0)</f>
        <v>#N/A</v>
      </c>
      <c r="AA14" s="50" t="e">
        <f t="shared" ref="AA14:AA43" si="16">W14-X14</f>
        <v>#N/A</v>
      </c>
      <c r="AB14" s="51"/>
    </row>
    <row r="15" spans="1:28">
      <c r="A15" s="20">
        <v>2</v>
      </c>
      <c r="B15" s="26" t="e">
        <f>LOOKUP(C15, Boats!$A$3:B$42,Boats!B$3:B$42)&amp;NSFLAG</f>
        <v>#N/A</v>
      </c>
      <c r="C15" s="53"/>
      <c r="D15" s="27" t="e">
        <f>LOOKUP(C15, Boats!$A$3:C$42,Boats!E$3:E$42)</f>
        <v>#N/A</v>
      </c>
      <c r="E15" s="46">
        <v>23</v>
      </c>
      <c r="F15" s="46">
        <v>0</v>
      </c>
      <c r="G15" s="46">
        <v>0</v>
      </c>
      <c r="H15" s="28">
        <f t="shared" si="0"/>
        <v>35700</v>
      </c>
      <c r="I15" s="29">
        <f t="shared" si="1"/>
        <v>35700</v>
      </c>
      <c r="J15" s="39">
        <f t="shared" si="2"/>
        <v>9</v>
      </c>
      <c r="K15" s="40">
        <f t="shared" si="3"/>
        <v>55</v>
      </c>
      <c r="L15" s="40">
        <f t="shared" si="4"/>
        <v>0</v>
      </c>
      <c r="M15" s="42"/>
      <c r="N15" s="45" t="e">
        <f t="shared" si="5"/>
        <v>#N/A</v>
      </c>
      <c r="O15" s="52" t="e">
        <f t="shared" si="6"/>
        <v>#N/A</v>
      </c>
      <c r="P15" s="38" t="e">
        <f t="shared" si="7"/>
        <v>#N/A</v>
      </c>
      <c r="Q15" s="39" t="e">
        <f t="shared" si="8"/>
        <v>#N/A</v>
      </c>
      <c r="R15" s="40" t="e">
        <f t="shared" si="9"/>
        <v>#N/A</v>
      </c>
      <c r="S15" s="50" t="e">
        <f t="shared" si="10"/>
        <v>#N/A</v>
      </c>
      <c r="T15" s="51"/>
      <c r="V15" s="52">
        <f t="shared" si="11"/>
        <v>35700</v>
      </c>
      <c r="W15" s="38" t="e">
        <f t="shared" si="12"/>
        <v>#N/A</v>
      </c>
      <c r="X15" s="38" t="e">
        <f t="shared" si="13"/>
        <v>#N/A</v>
      </c>
      <c r="Y15" s="39" t="e">
        <f t="shared" si="14"/>
        <v>#N/A</v>
      </c>
      <c r="Z15" s="40" t="e">
        <f t="shared" si="15"/>
        <v>#N/A</v>
      </c>
      <c r="AA15" s="50" t="e">
        <f t="shared" si="16"/>
        <v>#N/A</v>
      </c>
      <c r="AB15" s="51"/>
    </row>
    <row r="16" spans="1:28">
      <c r="A16" s="20">
        <v>3</v>
      </c>
      <c r="B16" s="26" t="e">
        <f>LOOKUP(C16, Boats!$A$3:B$42,Boats!B$3:B$42)&amp;NSFLAG</f>
        <v>#N/A</v>
      </c>
      <c r="C16" s="53"/>
      <c r="D16" s="27" t="e">
        <f>LOOKUP(C16, Boats!$A$3:C$42,Boats!E$3:E$42)</f>
        <v>#N/A</v>
      </c>
      <c r="E16" s="46">
        <v>23</v>
      </c>
      <c r="F16" s="46">
        <v>0</v>
      </c>
      <c r="G16" s="46">
        <v>0</v>
      </c>
      <c r="H16" s="28">
        <f t="shared" si="0"/>
        <v>35700</v>
      </c>
      <c r="I16" s="29">
        <f t="shared" si="1"/>
        <v>35700</v>
      </c>
      <c r="J16" s="39">
        <f t="shared" si="2"/>
        <v>9</v>
      </c>
      <c r="K16" s="40">
        <f t="shared" si="3"/>
        <v>55</v>
      </c>
      <c r="L16" s="40">
        <f t="shared" si="4"/>
        <v>0</v>
      </c>
      <c r="M16" s="43"/>
      <c r="N16" s="45" t="e">
        <f t="shared" si="5"/>
        <v>#N/A</v>
      </c>
      <c r="O16" s="52" t="e">
        <f t="shared" si="6"/>
        <v>#N/A</v>
      </c>
      <c r="P16" s="38" t="e">
        <f t="shared" si="7"/>
        <v>#N/A</v>
      </c>
      <c r="Q16" s="39" t="e">
        <f t="shared" si="8"/>
        <v>#N/A</v>
      </c>
      <c r="R16" s="40" t="e">
        <f t="shared" si="9"/>
        <v>#N/A</v>
      </c>
      <c r="S16" s="50" t="e">
        <f t="shared" si="10"/>
        <v>#N/A</v>
      </c>
      <c r="T16" s="51"/>
      <c r="V16" s="52">
        <f t="shared" si="11"/>
        <v>35700</v>
      </c>
      <c r="W16" s="38" t="e">
        <f t="shared" si="12"/>
        <v>#N/A</v>
      </c>
      <c r="X16" s="38" t="e">
        <f t="shared" si="13"/>
        <v>#N/A</v>
      </c>
      <c r="Y16" s="39" t="e">
        <f t="shared" si="14"/>
        <v>#N/A</v>
      </c>
      <c r="Z16" s="40" t="e">
        <f t="shared" si="15"/>
        <v>#N/A</v>
      </c>
      <c r="AA16" s="50" t="e">
        <f t="shared" si="16"/>
        <v>#N/A</v>
      </c>
      <c r="AB16" s="51"/>
    </row>
    <row r="17" spans="1:28">
      <c r="A17" s="20">
        <v>4</v>
      </c>
      <c r="B17" s="26" t="e">
        <f>LOOKUP(C17, Boats!$A$3:B$42,Boats!B$3:B$42)&amp;NSFLAG</f>
        <v>#N/A</v>
      </c>
      <c r="C17" s="53"/>
      <c r="D17" s="27" t="e">
        <f>LOOKUP(C17, Boats!$A$3:C$42,Boats!E$3:E$42)</f>
        <v>#N/A</v>
      </c>
      <c r="E17" s="46">
        <v>23</v>
      </c>
      <c r="F17" s="46">
        <v>0</v>
      </c>
      <c r="G17" s="46">
        <v>0</v>
      </c>
      <c r="H17" s="28">
        <f t="shared" si="0"/>
        <v>35700</v>
      </c>
      <c r="I17" s="29">
        <f t="shared" si="1"/>
        <v>35700</v>
      </c>
      <c r="J17" s="39">
        <f t="shared" si="2"/>
        <v>9</v>
      </c>
      <c r="K17" s="40">
        <f t="shared" si="3"/>
        <v>55</v>
      </c>
      <c r="L17" s="40">
        <f t="shared" si="4"/>
        <v>0</v>
      </c>
      <c r="M17" s="43"/>
      <c r="N17" s="45" t="e">
        <f t="shared" si="5"/>
        <v>#N/A</v>
      </c>
      <c r="O17" s="52" t="e">
        <f t="shared" si="6"/>
        <v>#N/A</v>
      </c>
      <c r="P17" s="38" t="e">
        <f t="shared" si="7"/>
        <v>#N/A</v>
      </c>
      <c r="Q17" s="39" t="e">
        <f t="shared" si="8"/>
        <v>#N/A</v>
      </c>
      <c r="R17" s="40" t="e">
        <f t="shared" si="9"/>
        <v>#N/A</v>
      </c>
      <c r="S17" s="50" t="e">
        <f t="shared" si="10"/>
        <v>#N/A</v>
      </c>
      <c r="T17" s="51"/>
      <c r="V17" s="52">
        <f t="shared" si="11"/>
        <v>35700</v>
      </c>
      <c r="W17" s="38" t="e">
        <f t="shared" si="12"/>
        <v>#N/A</v>
      </c>
      <c r="X17" s="38" t="e">
        <f t="shared" si="13"/>
        <v>#N/A</v>
      </c>
      <c r="Y17" s="39" t="e">
        <f t="shared" si="14"/>
        <v>#N/A</v>
      </c>
      <c r="Z17" s="40" t="e">
        <f t="shared" si="15"/>
        <v>#N/A</v>
      </c>
      <c r="AA17" s="50" t="e">
        <f t="shared" si="16"/>
        <v>#N/A</v>
      </c>
      <c r="AB17" s="51"/>
    </row>
    <row r="18" spans="1:28">
      <c r="A18" s="20">
        <v>5</v>
      </c>
      <c r="B18" s="26" t="e">
        <f>LOOKUP(C18, Boats!$A$3:B$42,Boats!B$3:B$42)&amp;NSFLAG</f>
        <v>#N/A</v>
      </c>
      <c r="C18" s="53"/>
      <c r="D18" s="27" t="e">
        <f>LOOKUP(C18, Boats!$A$3:C$42,Boats!E$3:E$42)</f>
        <v>#N/A</v>
      </c>
      <c r="E18" s="46">
        <v>23</v>
      </c>
      <c r="F18" s="46">
        <v>0</v>
      </c>
      <c r="G18" s="46">
        <v>0</v>
      </c>
      <c r="H18" s="28">
        <f t="shared" si="0"/>
        <v>35700</v>
      </c>
      <c r="I18" s="29">
        <f t="shared" si="1"/>
        <v>35700</v>
      </c>
      <c r="J18" s="39">
        <f t="shared" si="2"/>
        <v>9</v>
      </c>
      <c r="K18" s="40">
        <f t="shared" si="3"/>
        <v>55</v>
      </c>
      <c r="L18" s="40">
        <f t="shared" si="4"/>
        <v>0</v>
      </c>
      <c r="M18" s="42"/>
      <c r="N18" s="45" t="e">
        <f t="shared" si="5"/>
        <v>#N/A</v>
      </c>
      <c r="O18" s="52" t="e">
        <f t="shared" si="6"/>
        <v>#N/A</v>
      </c>
      <c r="P18" s="38" t="e">
        <f t="shared" si="7"/>
        <v>#N/A</v>
      </c>
      <c r="Q18" s="39" t="e">
        <f t="shared" si="8"/>
        <v>#N/A</v>
      </c>
      <c r="R18" s="40" t="e">
        <f t="shared" si="9"/>
        <v>#N/A</v>
      </c>
      <c r="S18" s="50" t="e">
        <f t="shared" si="10"/>
        <v>#N/A</v>
      </c>
      <c r="T18" s="51"/>
      <c r="V18" s="52">
        <f t="shared" si="11"/>
        <v>35700</v>
      </c>
      <c r="W18" s="38" t="e">
        <f t="shared" si="12"/>
        <v>#N/A</v>
      </c>
      <c r="X18" s="38" t="e">
        <f t="shared" si="13"/>
        <v>#N/A</v>
      </c>
      <c r="Y18" s="39" t="e">
        <f t="shared" si="14"/>
        <v>#N/A</v>
      </c>
      <c r="Z18" s="40" t="e">
        <f t="shared" si="15"/>
        <v>#N/A</v>
      </c>
      <c r="AA18" s="50" t="e">
        <f t="shared" si="16"/>
        <v>#N/A</v>
      </c>
      <c r="AB18" s="51"/>
    </row>
    <row r="19" spans="1:28">
      <c r="A19" s="20">
        <v>6</v>
      </c>
      <c r="B19" s="26" t="e">
        <f>LOOKUP(C19, Boats!$A$3:B$42,Boats!B$3:B$42)&amp;NSFLAG</f>
        <v>#N/A</v>
      </c>
      <c r="C19" s="53"/>
      <c r="D19" s="27" t="e">
        <f>LOOKUP(C19, Boats!$A$3:C$42,Boats!E$3:E$42)</f>
        <v>#N/A</v>
      </c>
      <c r="E19" s="46">
        <v>23</v>
      </c>
      <c r="F19" s="46">
        <v>0</v>
      </c>
      <c r="G19" s="46">
        <v>0</v>
      </c>
      <c r="H19" s="28">
        <f t="shared" si="0"/>
        <v>35700</v>
      </c>
      <c r="I19" s="29">
        <f t="shared" si="1"/>
        <v>35700</v>
      </c>
      <c r="J19" s="39">
        <f t="shared" si="2"/>
        <v>9</v>
      </c>
      <c r="K19" s="40">
        <f t="shared" si="3"/>
        <v>55</v>
      </c>
      <c r="L19" s="40">
        <f t="shared" si="4"/>
        <v>0</v>
      </c>
      <c r="M19" s="42"/>
      <c r="N19" s="45" t="e">
        <f t="shared" si="5"/>
        <v>#N/A</v>
      </c>
      <c r="O19" s="52" t="e">
        <f t="shared" si="6"/>
        <v>#N/A</v>
      </c>
      <c r="P19" s="38" t="e">
        <f t="shared" si="7"/>
        <v>#N/A</v>
      </c>
      <c r="Q19" s="39" t="e">
        <f t="shared" si="8"/>
        <v>#N/A</v>
      </c>
      <c r="R19" s="40" t="e">
        <f t="shared" si="9"/>
        <v>#N/A</v>
      </c>
      <c r="S19" s="50" t="e">
        <f t="shared" si="10"/>
        <v>#N/A</v>
      </c>
      <c r="T19" s="51"/>
      <c r="V19" s="52">
        <f t="shared" si="11"/>
        <v>35700</v>
      </c>
      <c r="W19" s="38" t="e">
        <f t="shared" si="12"/>
        <v>#N/A</v>
      </c>
      <c r="X19" s="38" t="e">
        <f t="shared" si="13"/>
        <v>#N/A</v>
      </c>
      <c r="Y19" s="39" t="e">
        <f t="shared" si="14"/>
        <v>#N/A</v>
      </c>
      <c r="Z19" s="40" t="e">
        <f t="shared" si="15"/>
        <v>#N/A</v>
      </c>
      <c r="AA19" s="50" t="e">
        <f t="shared" si="16"/>
        <v>#N/A</v>
      </c>
      <c r="AB19" s="51"/>
    </row>
    <row r="20" spans="1:28">
      <c r="A20" s="20">
        <v>7</v>
      </c>
      <c r="B20" s="26" t="e">
        <f>LOOKUP(C20, Boats!$A$3:B$42,Boats!B$3:B$42)&amp;NSFLAG</f>
        <v>#N/A</v>
      </c>
      <c r="C20" s="53"/>
      <c r="D20" s="27" t="e">
        <f>LOOKUP(C20, Boats!$A$3:C$42,Boats!E$3:E$42)</f>
        <v>#N/A</v>
      </c>
      <c r="E20" s="46">
        <v>23</v>
      </c>
      <c r="F20" s="46">
        <v>0</v>
      </c>
      <c r="G20" s="46">
        <v>0</v>
      </c>
      <c r="H20" s="28">
        <f t="shared" si="0"/>
        <v>35700</v>
      </c>
      <c r="I20" s="29">
        <f t="shared" si="1"/>
        <v>35700</v>
      </c>
      <c r="J20" s="39">
        <f t="shared" si="2"/>
        <v>9</v>
      </c>
      <c r="K20" s="40">
        <f t="shared" si="3"/>
        <v>55</v>
      </c>
      <c r="L20" s="40">
        <f t="shared" si="4"/>
        <v>0</v>
      </c>
      <c r="M20" s="42"/>
      <c r="N20" s="45" t="e">
        <f t="shared" si="5"/>
        <v>#N/A</v>
      </c>
      <c r="O20" s="52" t="e">
        <f t="shared" si="6"/>
        <v>#N/A</v>
      </c>
      <c r="P20" s="38" t="e">
        <f t="shared" si="7"/>
        <v>#N/A</v>
      </c>
      <c r="Q20" s="39" t="e">
        <f t="shared" si="8"/>
        <v>#N/A</v>
      </c>
      <c r="R20" s="40" t="e">
        <f t="shared" si="9"/>
        <v>#N/A</v>
      </c>
      <c r="S20" s="50" t="e">
        <f t="shared" si="10"/>
        <v>#N/A</v>
      </c>
      <c r="T20" s="51"/>
      <c r="V20" s="52">
        <f t="shared" si="11"/>
        <v>35700</v>
      </c>
      <c r="W20" s="38" t="e">
        <f t="shared" si="12"/>
        <v>#N/A</v>
      </c>
      <c r="X20" s="38" t="e">
        <f t="shared" si="13"/>
        <v>#N/A</v>
      </c>
      <c r="Y20" s="39" t="e">
        <f t="shared" si="14"/>
        <v>#N/A</v>
      </c>
      <c r="Z20" s="40" t="e">
        <f t="shared" si="15"/>
        <v>#N/A</v>
      </c>
      <c r="AA20" s="50" t="e">
        <f t="shared" si="16"/>
        <v>#N/A</v>
      </c>
      <c r="AB20" s="51"/>
    </row>
    <row r="21" spans="1:28">
      <c r="A21" s="20">
        <v>8</v>
      </c>
      <c r="B21" s="26" t="e">
        <f>LOOKUP(C21, Boats!$A$3:B$42,Boats!B$3:B$42)&amp;NSFLAG</f>
        <v>#N/A</v>
      </c>
      <c r="C21" s="53"/>
      <c r="D21" s="27" t="e">
        <f>LOOKUP(C21, Boats!$A$3:C$42,Boats!E$3:E$42)</f>
        <v>#N/A</v>
      </c>
      <c r="E21" s="46">
        <v>23</v>
      </c>
      <c r="F21" s="46">
        <v>0</v>
      </c>
      <c r="G21" s="46">
        <v>0</v>
      </c>
      <c r="H21" s="28">
        <f t="shared" si="0"/>
        <v>35700</v>
      </c>
      <c r="I21" s="29">
        <f t="shared" si="1"/>
        <v>35700</v>
      </c>
      <c r="J21" s="39">
        <f t="shared" si="2"/>
        <v>9</v>
      </c>
      <c r="K21" s="40">
        <f t="shared" si="3"/>
        <v>55</v>
      </c>
      <c r="L21" s="40">
        <f t="shared" si="4"/>
        <v>0</v>
      </c>
      <c r="M21" s="43"/>
      <c r="N21" s="45" t="e">
        <f t="shared" si="5"/>
        <v>#N/A</v>
      </c>
      <c r="O21" s="52" t="e">
        <f t="shared" si="6"/>
        <v>#N/A</v>
      </c>
      <c r="P21" s="38" t="e">
        <f t="shared" si="7"/>
        <v>#N/A</v>
      </c>
      <c r="Q21" s="39" t="e">
        <f t="shared" si="8"/>
        <v>#N/A</v>
      </c>
      <c r="R21" s="40" t="e">
        <f t="shared" si="9"/>
        <v>#N/A</v>
      </c>
      <c r="S21" s="50" t="e">
        <f t="shared" si="10"/>
        <v>#N/A</v>
      </c>
      <c r="T21" s="51"/>
      <c r="V21" s="52">
        <f t="shared" si="11"/>
        <v>35700</v>
      </c>
      <c r="W21" s="38" t="e">
        <f t="shared" si="12"/>
        <v>#N/A</v>
      </c>
      <c r="X21" s="38" t="e">
        <f t="shared" si="13"/>
        <v>#N/A</v>
      </c>
      <c r="Y21" s="39" t="e">
        <f t="shared" si="14"/>
        <v>#N/A</v>
      </c>
      <c r="Z21" s="40" t="e">
        <f t="shared" si="15"/>
        <v>#N/A</v>
      </c>
      <c r="AA21" s="50" t="e">
        <f t="shared" si="16"/>
        <v>#N/A</v>
      </c>
      <c r="AB21" s="51"/>
    </row>
    <row r="22" spans="1:28">
      <c r="A22" s="20">
        <v>9</v>
      </c>
      <c r="B22" s="26" t="e">
        <f>LOOKUP(C22, Boats!$A$3:B$42,Boats!B$3:B$42)&amp;NSFLAG</f>
        <v>#N/A</v>
      </c>
      <c r="C22" s="53"/>
      <c r="D22" s="27" t="e">
        <f>LOOKUP(C22, Boats!$A$3:C$42,Boats!E$3:E$42)</f>
        <v>#N/A</v>
      </c>
      <c r="E22" s="46">
        <v>23</v>
      </c>
      <c r="F22" s="46">
        <v>0</v>
      </c>
      <c r="G22" s="46">
        <v>0</v>
      </c>
      <c r="H22" s="37">
        <f t="shared" si="0"/>
        <v>35700</v>
      </c>
      <c r="I22" s="38">
        <f t="shared" si="1"/>
        <v>35700</v>
      </c>
      <c r="J22" s="39">
        <f t="shared" si="2"/>
        <v>9</v>
      </c>
      <c r="K22" s="40">
        <f t="shared" si="3"/>
        <v>55</v>
      </c>
      <c r="L22" s="40">
        <f t="shared" si="4"/>
        <v>0</v>
      </c>
      <c r="M22" s="41"/>
      <c r="N22" s="45" t="e">
        <f t="shared" si="5"/>
        <v>#N/A</v>
      </c>
      <c r="O22" s="52" t="e">
        <f t="shared" si="6"/>
        <v>#N/A</v>
      </c>
      <c r="P22" s="38" t="e">
        <f t="shared" si="7"/>
        <v>#N/A</v>
      </c>
      <c r="Q22" s="39" t="e">
        <f t="shared" si="8"/>
        <v>#N/A</v>
      </c>
      <c r="R22" s="40" t="e">
        <f t="shared" si="9"/>
        <v>#N/A</v>
      </c>
      <c r="S22" s="50" t="e">
        <f t="shared" si="10"/>
        <v>#N/A</v>
      </c>
      <c r="T22" s="51"/>
      <c r="V22" s="52">
        <f t="shared" si="11"/>
        <v>35700</v>
      </c>
      <c r="W22" s="38" t="e">
        <f t="shared" si="12"/>
        <v>#N/A</v>
      </c>
      <c r="X22" s="38" t="e">
        <f t="shared" si="13"/>
        <v>#N/A</v>
      </c>
      <c r="Y22" s="39" t="e">
        <f t="shared" si="14"/>
        <v>#N/A</v>
      </c>
      <c r="Z22" s="40" t="e">
        <f t="shared" si="15"/>
        <v>#N/A</v>
      </c>
      <c r="AA22" s="50" t="e">
        <f t="shared" si="16"/>
        <v>#N/A</v>
      </c>
      <c r="AB22" s="51"/>
    </row>
    <row r="23" spans="1:28">
      <c r="A23" s="20">
        <v>10</v>
      </c>
      <c r="B23" s="26" t="e">
        <f>LOOKUP(C23, Boats!$A$3:B$42,Boats!B$3:B$42)&amp;NSFLAG</f>
        <v>#N/A</v>
      </c>
      <c r="C23" s="53"/>
      <c r="D23" s="27" t="e">
        <f>LOOKUP(C23, Boats!$A$3:C$42,Boats!E$3:E$42)</f>
        <v>#N/A</v>
      </c>
      <c r="E23" s="46">
        <v>23</v>
      </c>
      <c r="F23" s="46">
        <v>0</v>
      </c>
      <c r="G23" s="46">
        <v>0</v>
      </c>
      <c r="H23" s="28">
        <f t="shared" si="0"/>
        <v>35700</v>
      </c>
      <c r="I23" s="29">
        <f t="shared" si="1"/>
        <v>35700</v>
      </c>
      <c r="J23" s="39">
        <f t="shared" si="2"/>
        <v>9</v>
      </c>
      <c r="K23" s="40">
        <f t="shared" si="3"/>
        <v>55</v>
      </c>
      <c r="L23" s="40">
        <f t="shared" si="4"/>
        <v>0</v>
      </c>
      <c r="M23" s="42"/>
      <c r="N23" s="45" t="e">
        <f t="shared" si="5"/>
        <v>#N/A</v>
      </c>
      <c r="O23" s="52" t="e">
        <f t="shared" si="6"/>
        <v>#N/A</v>
      </c>
      <c r="P23" s="38" t="e">
        <f t="shared" si="7"/>
        <v>#N/A</v>
      </c>
      <c r="Q23" s="39" t="e">
        <f t="shared" si="8"/>
        <v>#N/A</v>
      </c>
      <c r="R23" s="40" t="e">
        <f t="shared" si="9"/>
        <v>#N/A</v>
      </c>
      <c r="S23" s="50" t="e">
        <f t="shared" si="10"/>
        <v>#N/A</v>
      </c>
      <c r="T23" s="51"/>
      <c r="V23" s="52">
        <f t="shared" si="11"/>
        <v>35700</v>
      </c>
      <c r="W23" s="38" t="e">
        <f t="shared" si="12"/>
        <v>#N/A</v>
      </c>
      <c r="X23" s="38" t="e">
        <f t="shared" si="13"/>
        <v>#N/A</v>
      </c>
      <c r="Y23" s="39" t="e">
        <f t="shared" si="14"/>
        <v>#N/A</v>
      </c>
      <c r="Z23" s="40" t="e">
        <f t="shared" si="15"/>
        <v>#N/A</v>
      </c>
      <c r="AA23" s="50" t="e">
        <f t="shared" si="16"/>
        <v>#N/A</v>
      </c>
      <c r="AB23" s="51"/>
    </row>
    <row r="24" spans="1:28">
      <c r="A24" s="20">
        <v>11</v>
      </c>
      <c r="B24" s="26" t="e">
        <f>LOOKUP(C24, Boats!$A$3:B$42,Boats!B$3:B$42)&amp;NSFLAG</f>
        <v>#N/A</v>
      </c>
      <c r="C24" s="53"/>
      <c r="D24" s="27" t="e">
        <f>LOOKUP(C24, Boats!$A$3:C$42,Boats!E$3:E$42)</f>
        <v>#N/A</v>
      </c>
      <c r="E24" s="46">
        <v>23</v>
      </c>
      <c r="F24" s="46">
        <v>0</v>
      </c>
      <c r="G24" s="46">
        <v>0</v>
      </c>
      <c r="H24" s="28">
        <f t="shared" si="0"/>
        <v>35700</v>
      </c>
      <c r="I24" s="29">
        <f t="shared" si="1"/>
        <v>35700</v>
      </c>
      <c r="J24" s="39">
        <f t="shared" si="2"/>
        <v>9</v>
      </c>
      <c r="K24" s="40">
        <f t="shared" si="3"/>
        <v>55</v>
      </c>
      <c r="L24" s="40">
        <f t="shared" si="4"/>
        <v>0</v>
      </c>
      <c r="M24" s="42"/>
      <c r="N24" s="45" t="e">
        <f t="shared" si="5"/>
        <v>#N/A</v>
      </c>
      <c r="O24" s="52" t="e">
        <f t="shared" si="6"/>
        <v>#N/A</v>
      </c>
      <c r="P24" s="38" t="e">
        <f t="shared" si="7"/>
        <v>#N/A</v>
      </c>
      <c r="Q24" s="39" t="e">
        <f t="shared" si="8"/>
        <v>#N/A</v>
      </c>
      <c r="R24" s="40" t="e">
        <f t="shared" si="9"/>
        <v>#N/A</v>
      </c>
      <c r="S24" s="50" t="e">
        <f t="shared" si="10"/>
        <v>#N/A</v>
      </c>
      <c r="T24" s="51"/>
      <c r="V24" s="52">
        <f t="shared" si="11"/>
        <v>35700</v>
      </c>
      <c r="W24" s="38" t="e">
        <f t="shared" si="12"/>
        <v>#N/A</v>
      </c>
      <c r="X24" s="38" t="e">
        <f t="shared" si="13"/>
        <v>#N/A</v>
      </c>
      <c r="Y24" s="39" t="e">
        <f t="shared" si="14"/>
        <v>#N/A</v>
      </c>
      <c r="Z24" s="40" t="e">
        <f t="shared" si="15"/>
        <v>#N/A</v>
      </c>
      <c r="AA24" s="50" t="e">
        <f t="shared" si="16"/>
        <v>#N/A</v>
      </c>
      <c r="AB24" s="51"/>
    </row>
    <row r="25" spans="1:28">
      <c r="A25" s="20">
        <v>12</v>
      </c>
      <c r="B25" s="26" t="e">
        <f>LOOKUP(C25, Boats!$A$3:B$42,Boats!B$3:B$42)&amp;NSFLAG</f>
        <v>#N/A</v>
      </c>
      <c r="C25" s="53"/>
      <c r="D25" s="27" t="e">
        <f>LOOKUP(C25, Boats!$A$3:C$42,Boats!E$3:E$42)</f>
        <v>#N/A</v>
      </c>
      <c r="E25" s="46">
        <v>23</v>
      </c>
      <c r="F25" s="46">
        <v>0</v>
      </c>
      <c r="G25" s="46">
        <v>0</v>
      </c>
      <c r="H25" s="28">
        <f t="shared" si="0"/>
        <v>35700</v>
      </c>
      <c r="I25" s="29">
        <f t="shared" si="1"/>
        <v>35700</v>
      </c>
      <c r="J25" s="39">
        <f t="shared" si="2"/>
        <v>9</v>
      </c>
      <c r="K25" s="40">
        <f t="shared" si="3"/>
        <v>55</v>
      </c>
      <c r="L25" s="40">
        <f t="shared" si="4"/>
        <v>0</v>
      </c>
      <c r="M25" s="43"/>
      <c r="N25" s="45" t="e">
        <f t="shared" si="5"/>
        <v>#N/A</v>
      </c>
      <c r="O25" s="52" t="e">
        <f t="shared" si="6"/>
        <v>#N/A</v>
      </c>
      <c r="P25" s="38" t="e">
        <f t="shared" si="7"/>
        <v>#N/A</v>
      </c>
      <c r="Q25" s="39" t="e">
        <f t="shared" si="8"/>
        <v>#N/A</v>
      </c>
      <c r="R25" s="40" t="e">
        <f t="shared" si="9"/>
        <v>#N/A</v>
      </c>
      <c r="S25" s="50" t="e">
        <f t="shared" si="10"/>
        <v>#N/A</v>
      </c>
      <c r="T25" s="51"/>
      <c r="V25" s="52">
        <f t="shared" si="11"/>
        <v>35700</v>
      </c>
      <c r="W25" s="38" t="e">
        <f t="shared" si="12"/>
        <v>#N/A</v>
      </c>
      <c r="X25" s="38" t="e">
        <f t="shared" si="13"/>
        <v>#N/A</v>
      </c>
      <c r="Y25" s="39" t="e">
        <f t="shared" si="14"/>
        <v>#N/A</v>
      </c>
      <c r="Z25" s="40" t="e">
        <f t="shared" si="15"/>
        <v>#N/A</v>
      </c>
      <c r="AA25" s="50" t="e">
        <f t="shared" si="16"/>
        <v>#N/A</v>
      </c>
      <c r="AB25" s="51"/>
    </row>
    <row r="26" spans="1:28">
      <c r="A26" s="20">
        <v>13</v>
      </c>
      <c r="B26" s="26" t="e">
        <f>LOOKUP(C26, Boats!$A$3:B$42,Boats!B$3:B$42)&amp;NSFLAG</f>
        <v>#N/A</v>
      </c>
      <c r="C26" s="53"/>
      <c r="D26" s="27" t="e">
        <f>LOOKUP(C26, Boats!$A$3:C$42,Boats!E$3:E$42)</f>
        <v>#N/A</v>
      </c>
      <c r="E26" s="46">
        <v>23</v>
      </c>
      <c r="F26" s="46">
        <v>0</v>
      </c>
      <c r="G26" s="46">
        <v>0</v>
      </c>
      <c r="H26" s="28">
        <f t="shared" si="0"/>
        <v>35700</v>
      </c>
      <c r="I26" s="29">
        <f t="shared" si="1"/>
        <v>35700</v>
      </c>
      <c r="J26" s="39">
        <f t="shared" si="2"/>
        <v>9</v>
      </c>
      <c r="K26" s="40">
        <f t="shared" si="3"/>
        <v>55</v>
      </c>
      <c r="L26" s="40">
        <f t="shared" si="4"/>
        <v>0</v>
      </c>
      <c r="M26" s="42"/>
      <c r="N26" s="45" t="e">
        <f t="shared" si="5"/>
        <v>#N/A</v>
      </c>
      <c r="O26" s="52" t="e">
        <f t="shared" si="6"/>
        <v>#N/A</v>
      </c>
      <c r="P26" s="38" t="e">
        <f t="shared" si="7"/>
        <v>#N/A</v>
      </c>
      <c r="Q26" s="39" t="e">
        <f t="shared" si="8"/>
        <v>#N/A</v>
      </c>
      <c r="R26" s="40" t="e">
        <f t="shared" si="9"/>
        <v>#N/A</v>
      </c>
      <c r="S26" s="50" t="e">
        <f t="shared" si="10"/>
        <v>#N/A</v>
      </c>
      <c r="T26" s="51"/>
      <c r="V26" s="52">
        <f t="shared" si="11"/>
        <v>35700</v>
      </c>
      <c r="W26" s="38" t="e">
        <f t="shared" si="12"/>
        <v>#N/A</v>
      </c>
      <c r="X26" s="38" t="e">
        <f t="shared" si="13"/>
        <v>#N/A</v>
      </c>
      <c r="Y26" s="39" t="e">
        <f t="shared" si="14"/>
        <v>#N/A</v>
      </c>
      <c r="Z26" s="40" t="e">
        <f t="shared" si="15"/>
        <v>#N/A</v>
      </c>
      <c r="AA26" s="50" t="e">
        <f t="shared" si="16"/>
        <v>#N/A</v>
      </c>
      <c r="AB26" s="51"/>
    </row>
    <row r="27" spans="1:28">
      <c r="A27" s="20">
        <v>14</v>
      </c>
      <c r="B27" s="26" t="e">
        <f>LOOKUP(C27, Boats!$A$3:B$42,Boats!B$3:B$42)&amp;NSFLAG</f>
        <v>#N/A</v>
      </c>
      <c r="C27" s="53"/>
      <c r="D27" s="27" t="e">
        <f>LOOKUP(C27, Boats!$A$3:C$42,Boats!E$3:E$42)</f>
        <v>#N/A</v>
      </c>
      <c r="E27" s="46">
        <v>23</v>
      </c>
      <c r="F27" s="46">
        <v>0</v>
      </c>
      <c r="G27" s="46">
        <v>0</v>
      </c>
      <c r="H27" s="28">
        <f t="shared" si="0"/>
        <v>35700</v>
      </c>
      <c r="I27" s="29">
        <f t="shared" si="1"/>
        <v>35700</v>
      </c>
      <c r="J27" s="39">
        <f t="shared" si="2"/>
        <v>9</v>
      </c>
      <c r="K27" s="40">
        <f t="shared" si="3"/>
        <v>55</v>
      </c>
      <c r="L27" s="40">
        <f t="shared" si="4"/>
        <v>0</v>
      </c>
      <c r="M27" s="43"/>
      <c r="N27" s="45" t="e">
        <f t="shared" si="5"/>
        <v>#N/A</v>
      </c>
      <c r="O27" s="52" t="e">
        <f t="shared" si="6"/>
        <v>#N/A</v>
      </c>
      <c r="P27" s="38" t="e">
        <f t="shared" si="7"/>
        <v>#N/A</v>
      </c>
      <c r="Q27" s="39" t="e">
        <f t="shared" si="8"/>
        <v>#N/A</v>
      </c>
      <c r="R27" s="40" t="e">
        <f t="shared" si="9"/>
        <v>#N/A</v>
      </c>
      <c r="S27" s="50" t="e">
        <f t="shared" si="10"/>
        <v>#N/A</v>
      </c>
      <c r="T27" s="51"/>
      <c r="V27" s="52">
        <f t="shared" si="11"/>
        <v>35700</v>
      </c>
      <c r="W27" s="38" t="e">
        <f t="shared" si="12"/>
        <v>#N/A</v>
      </c>
      <c r="X27" s="38" t="e">
        <f t="shared" si="13"/>
        <v>#N/A</v>
      </c>
      <c r="Y27" s="39" t="e">
        <f t="shared" si="14"/>
        <v>#N/A</v>
      </c>
      <c r="Z27" s="40" t="e">
        <f t="shared" si="15"/>
        <v>#N/A</v>
      </c>
      <c r="AA27" s="50" t="e">
        <f t="shared" si="16"/>
        <v>#N/A</v>
      </c>
      <c r="AB27" s="51"/>
    </row>
    <row r="28" spans="1:28">
      <c r="A28" s="20">
        <v>15</v>
      </c>
      <c r="B28" s="26" t="e">
        <f>LOOKUP(C28, Boats!$A$3:B$42,Boats!B$3:B$42)&amp;NSFLAG</f>
        <v>#N/A</v>
      </c>
      <c r="C28" s="53"/>
      <c r="D28" s="27" t="e">
        <f>LOOKUP(C28, Boats!$A$3:C$42,Boats!E$3:E$42)</f>
        <v>#N/A</v>
      </c>
      <c r="E28" s="46">
        <v>23</v>
      </c>
      <c r="F28" s="46">
        <v>0</v>
      </c>
      <c r="G28" s="46">
        <v>0</v>
      </c>
      <c r="H28" s="28">
        <f t="shared" si="0"/>
        <v>35700</v>
      </c>
      <c r="I28" s="29">
        <f t="shared" si="1"/>
        <v>35700</v>
      </c>
      <c r="J28" s="39">
        <f t="shared" si="2"/>
        <v>9</v>
      </c>
      <c r="K28" s="40">
        <f t="shared" si="3"/>
        <v>55</v>
      </c>
      <c r="L28" s="40">
        <f t="shared" si="4"/>
        <v>0</v>
      </c>
      <c r="M28" s="43"/>
      <c r="N28" s="45" t="e">
        <f t="shared" si="5"/>
        <v>#N/A</v>
      </c>
      <c r="O28" s="52" t="e">
        <f t="shared" si="6"/>
        <v>#N/A</v>
      </c>
      <c r="P28" s="38" t="e">
        <f t="shared" si="7"/>
        <v>#N/A</v>
      </c>
      <c r="Q28" s="39" t="e">
        <f t="shared" si="8"/>
        <v>#N/A</v>
      </c>
      <c r="R28" s="40" t="e">
        <f t="shared" si="9"/>
        <v>#N/A</v>
      </c>
      <c r="S28" s="50" t="e">
        <f t="shared" si="10"/>
        <v>#N/A</v>
      </c>
      <c r="T28" s="51"/>
      <c r="V28" s="52">
        <f t="shared" si="11"/>
        <v>35700</v>
      </c>
      <c r="W28" s="38" t="e">
        <f t="shared" si="12"/>
        <v>#N/A</v>
      </c>
      <c r="X28" s="38" t="e">
        <f t="shared" si="13"/>
        <v>#N/A</v>
      </c>
      <c r="Y28" s="39" t="e">
        <f t="shared" si="14"/>
        <v>#N/A</v>
      </c>
      <c r="Z28" s="40" t="e">
        <f t="shared" si="15"/>
        <v>#N/A</v>
      </c>
      <c r="AA28" s="50" t="e">
        <f t="shared" si="16"/>
        <v>#N/A</v>
      </c>
      <c r="AB28" s="51"/>
    </row>
    <row r="29" spans="1:28">
      <c r="A29" s="20">
        <v>16</v>
      </c>
      <c r="B29" s="26" t="e">
        <f>LOOKUP(C29, Boats!$A$3:B$42,Boats!B$3:B$42)&amp;NSFLAG</f>
        <v>#N/A</v>
      </c>
      <c r="C29" s="53"/>
      <c r="D29" s="27" t="e">
        <f>LOOKUP(C29, Boats!$A$3:C$42,Boats!E$3:E$42)</f>
        <v>#N/A</v>
      </c>
      <c r="E29" s="46">
        <v>23</v>
      </c>
      <c r="F29" s="46">
        <v>0</v>
      </c>
      <c r="G29" s="46">
        <v>0</v>
      </c>
      <c r="H29" s="37">
        <f t="shared" si="0"/>
        <v>35700</v>
      </c>
      <c r="I29" s="38">
        <f t="shared" si="1"/>
        <v>35700</v>
      </c>
      <c r="J29" s="39">
        <f t="shared" si="2"/>
        <v>9</v>
      </c>
      <c r="K29" s="40">
        <f t="shared" si="3"/>
        <v>55</v>
      </c>
      <c r="L29" s="40">
        <f t="shared" si="4"/>
        <v>0</v>
      </c>
      <c r="M29" s="42"/>
      <c r="N29" s="45" t="e">
        <f t="shared" si="5"/>
        <v>#N/A</v>
      </c>
      <c r="O29" s="52" t="e">
        <f t="shared" si="6"/>
        <v>#N/A</v>
      </c>
      <c r="P29" s="38" t="e">
        <f t="shared" si="7"/>
        <v>#N/A</v>
      </c>
      <c r="Q29" s="39" t="e">
        <f t="shared" si="8"/>
        <v>#N/A</v>
      </c>
      <c r="R29" s="40" t="e">
        <f t="shared" si="9"/>
        <v>#N/A</v>
      </c>
      <c r="S29" s="50" t="e">
        <f t="shared" si="10"/>
        <v>#N/A</v>
      </c>
      <c r="T29" s="51"/>
      <c r="V29" s="52">
        <f t="shared" si="11"/>
        <v>35700</v>
      </c>
      <c r="W29" s="38" t="e">
        <f t="shared" si="12"/>
        <v>#N/A</v>
      </c>
      <c r="X29" s="38" t="e">
        <f t="shared" si="13"/>
        <v>#N/A</v>
      </c>
      <c r="Y29" s="39" t="e">
        <f t="shared" si="14"/>
        <v>#N/A</v>
      </c>
      <c r="Z29" s="40" t="e">
        <f t="shared" si="15"/>
        <v>#N/A</v>
      </c>
      <c r="AA29" s="50" t="e">
        <f t="shared" si="16"/>
        <v>#N/A</v>
      </c>
      <c r="AB29" s="51"/>
    </row>
    <row r="30" spans="1:28">
      <c r="A30" s="20">
        <v>17</v>
      </c>
      <c r="B30" s="26" t="e">
        <f>LOOKUP(C30, Boats!$A$3:B$42,Boats!B$3:B$42)&amp;NSFLAG</f>
        <v>#N/A</v>
      </c>
      <c r="C30" s="53"/>
      <c r="D30" s="27" t="e">
        <f>LOOKUP(C30, Boats!$A$3:C$42,Boats!E$3:E$42)</f>
        <v>#N/A</v>
      </c>
      <c r="E30" s="46">
        <v>23</v>
      </c>
      <c r="F30" s="46">
        <v>0</v>
      </c>
      <c r="G30" s="46">
        <v>0</v>
      </c>
      <c r="H30" s="28">
        <f t="shared" si="0"/>
        <v>35700</v>
      </c>
      <c r="I30" s="29">
        <f t="shared" si="1"/>
        <v>35700</v>
      </c>
      <c r="J30" s="39">
        <f t="shared" si="2"/>
        <v>9</v>
      </c>
      <c r="K30" s="40">
        <f t="shared" si="3"/>
        <v>55</v>
      </c>
      <c r="L30" s="40">
        <f t="shared" si="4"/>
        <v>0</v>
      </c>
      <c r="M30" s="43"/>
      <c r="N30" s="45" t="e">
        <f t="shared" si="5"/>
        <v>#N/A</v>
      </c>
      <c r="O30" s="52" t="e">
        <f t="shared" si="6"/>
        <v>#N/A</v>
      </c>
      <c r="P30" s="38" t="e">
        <f t="shared" si="7"/>
        <v>#N/A</v>
      </c>
      <c r="Q30" s="39" t="e">
        <f t="shared" si="8"/>
        <v>#N/A</v>
      </c>
      <c r="R30" s="40" t="e">
        <f t="shared" si="9"/>
        <v>#N/A</v>
      </c>
      <c r="S30" s="50" t="e">
        <f t="shared" si="10"/>
        <v>#N/A</v>
      </c>
      <c r="T30" s="51"/>
      <c r="V30" s="52">
        <f t="shared" si="11"/>
        <v>35700</v>
      </c>
      <c r="W30" s="38" t="e">
        <f t="shared" si="12"/>
        <v>#N/A</v>
      </c>
      <c r="X30" s="38" t="e">
        <f t="shared" si="13"/>
        <v>#N/A</v>
      </c>
      <c r="Y30" s="39" t="e">
        <f t="shared" si="14"/>
        <v>#N/A</v>
      </c>
      <c r="Z30" s="40" t="e">
        <f t="shared" si="15"/>
        <v>#N/A</v>
      </c>
      <c r="AA30" s="50" t="e">
        <f t="shared" si="16"/>
        <v>#N/A</v>
      </c>
      <c r="AB30" s="51"/>
    </row>
    <row r="31" spans="1:28">
      <c r="A31" s="20">
        <v>18</v>
      </c>
      <c r="B31" s="26" t="e">
        <f>LOOKUP(C31, Boats!$A$3:B$42,Boats!B$3:B$42)&amp;NSFLAG</f>
        <v>#N/A</v>
      </c>
      <c r="C31" s="53"/>
      <c r="D31" s="27" t="e">
        <f>LOOKUP(C31, Boats!$A$3:C$42,Boats!E$3:E$42)</f>
        <v>#N/A</v>
      </c>
      <c r="E31" s="46">
        <v>23</v>
      </c>
      <c r="F31" s="46">
        <v>0</v>
      </c>
      <c r="G31" s="46">
        <v>0</v>
      </c>
      <c r="H31" s="28">
        <f t="shared" si="0"/>
        <v>35700</v>
      </c>
      <c r="I31" s="29">
        <f t="shared" si="1"/>
        <v>35700</v>
      </c>
      <c r="J31" s="39">
        <f t="shared" si="2"/>
        <v>9</v>
      </c>
      <c r="K31" s="40">
        <f t="shared" si="3"/>
        <v>55</v>
      </c>
      <c r="L31" s="40">
        <f t="shared" si="4"/>
        <v>0</v>
      </c>
      <c r="M31" s="43"/>
      <c r="N31" s="45" t="e">
        <f t="shared" si="5"/>
        <v>#N/A</v>
      </c>
      <c r="O31" s="52" t="e">
        <f t="shared" si="6"/>
        <v>#N/A</v>
      </c>
      <c r="P31" s="38" t="e">
        <f t="shared" si="7"/>
        <v>#N/A</v>
      </c>
      <c r="Q31" s="39" t="e">
        <f t="shared" si="8"/>
        <v>#N/A</v>
      </c>
      <c r="R31" s="40" t="e">
        <f t="shared" si="9"/>
        <v>#N/A</v>
      </c>
      <c r="S31" s="50" t="e">
        <f t="shared" si="10"/>
        <v>#N/A</v>
      </c>
      <c r="T31" s="51"/>
      <c r="V31" s="52">
        <f t="shared" si="11"/>
        <v>35700</v>
      </c>
      <c r="W31" s="38" t="e">
        <f t="shared" si="12"/>
        <v>#N/A</v>
      </c>
      <c r="X31" s="38" t="e">
        <f t="shared" si="13"/>
        <v>#N/A</v>
      </c>
      <c r="Y31" s="39" t="e">
        <f t="shared" si="14"/>
        <v>#N/A</v>
      </c>
      <c r="Z31" s="40" t="e">
        <f t="shared" si="15"/>
        <v>#N/A</v>
      </c>
      <c r="AA31" s="50" t="e">
        <f t="shared" si="16"/>
        <v>#N/A</v>
      </c>
      <c r="AB31" s="51"/>
    </row>
    <row r="32" spans="1:28">
      <c r="A32" s="20">
        <v>19</v>
      </c>
      <c r="B32" s="26" t="e">
        <f>LOOKUP(C32, Boats!$A$3:B$42,Boats!B$3:B$42)&amp;NSFLAG</f>
        <v>#N/A</v>
      </c>
      <c r="C32" s="53"/>
      <c r="D32" s="27" t="e">
        <f>LOOKUP(C32, Boats!$A$3:C$42,Boats!E$3:E$42)</f>
        <v>#N/A</v>
      </c>
      <c r="E32" s="46">
        <v>23</v>
      </c>
      <c r="F32" s="46">
        <v>0</v>
      </c>
      <c r="G32" s="46">
        <v>0</v>
      </c>
      <c r="H32" s="28">
        <f t="shared" si="0"/>
        <v>35700</v>
      </c>
      <c r="I32" s="29">
        <f t="shared" si="1"/>
        <v>35700</v>
      </c>
      <c r="J32" s="39">
        <f t="shared" si="2"/>
        <v>9</v>
      </c>
      <c r="K32" s="40">
        <f t="shared" si="3"/>
        <v>55</v>
      </c>
      <c r="L32" s="40">
        <f t="shared" si="4"/>
        <v>0</v>
      </c>
      <c r="M32" s="43"/>
      <c r="N32" s="45" t="e">
        <f t="shared" si="5"/>
        <v>#N/A</v>
      </c>
      <c r="O32" s="52" t="e">
        <f t="shared" si="6"/>
        <v>#N/A</v>
      </c>
      <c r="P32" s="38" t="e">
        <f t="shared" si="7"/>
        <v>#N/A</v>
      </c>
      <c r="Q32" s="39" t="e">
        <f t="shared" si="8"/>
        <v>#N/A</v>
      </c>
      <c r="R32" s="40" t="e">
        <f t="shared" si="9"/>
        <v>#N/A</v>
      </c>
      <c r="S32" s="50" t="e">
        <f t="shared" si="10"/>
        <v>#N/A</v>
      </c>
      <c r="T32" s="51"/>
      <c r="V32" s="52">
        <f t="shared" si="11"/>
        <v>35700</v>
      </c>
      <c r="W32" s="38" t="e">
        <f t="shared" si="12"/>
        <v>#N/A</v>
      </c>
      <c r="X32" s="38" t="e">
        <f t="shared" si="13"/>
        <v>#N/A</v>
      </c>
      <c r="Y32" s="39" t="e">
        <f t="shared" si="14"/>
        <v>#N/A</v>
      </c>
      <c r="Z32" s="40" t="e">
        <f t="shared" si="15"/>
        <v>#N/A</v>
      </c>
      <c r="AA32" s="50" t="e">
        <f t="shared" si="16"/>
        <v>#N/A</v>
      </c>
      <c r="AB32" s="51"/>
    </row>
    <row r="33" spans="1:28">
      <c r="A33" s="20">
        <v>20</v>
      </c>
      <c r="B33" s="26" t="e">
        <f>LOOKUP(C33, Boats!$A$3:B$42,Boats!B$3:B$42)&amp;NSFLAG</f>
        <v>#N/A</v>
      </c>
      <c r="C33" s="53"/>
      <c r="D33" s="27" t="e">
        <f>LOOKUP(C33, Boats!$A$3:C$42,Boats!E$3:E$42)</f>
        <v>#N/A</v>
      </c>
      <c r="E33" s="46">
        <v>23</v>
      </c>
      <c r="F33" s="46">
        <v>0</v>
      </c>
      <c r="G33" s="46">
        <v>0</v>
      </c>
      <c r="H33" s="28">
        <f t="shared" si="0"/>
        <v>35700</v>
      </c>
      <c r="I33" s="29">
        <f t="shared" si="1"/>
        <v>35700</v>
      </c>
      <c r="J33" s="39">
        <f t="shared" si="2"/>
        <v>9</v>
      </c>
      <c r="K33" s="40">
        <f t="shared" si="3"/>
        <v>55</v>
      </c>
      <c r="L33" s="40">
        <f t="shared" si="4"/>
        <v>0</v>
      </c>
      <c r="M33" s="43"/>
      <c r="N33" s="45" t="e">
        <f t="shared" si="5"/>
        <v>#N/A</v>
      </c>
      <c r="O33" s="52" t="e">
        <f t="shared" si="6"/>
        <v>#N/A</v>
      </c>
      <c r="P33" s="38" t="e">
        <f t="shared" si="7"/>
        <v>#N/A</v>
      </c>
      <c r="Q33" s="39" t="e">
        <f t="shared" si="8"/>
        <v>#N/A</v>
      </c>
      <c r="R33" s="40" t="e">
        <f t="shared" si="9"/>
        <v>#N/A</v>
      </c>
      <c r="S33" s="50" t="e">
        <f t="shared" si="10"/>
        <v>#N/A</v>
      </c>
      <c r="T33" s="51"/>
      <c r="V33" s="52">
        <f t="shared" si="11"/>
        <v>35700</v>
      </c>
      <c r="W33" s="38" t="e">
        <f t="shared" si="12"/>
        <v>#N/A</v>
      </c>
      <c r="X33" s="38" t="e">
        <f t="shared" si="13"/>
        <v>#N/A</v>
      </c>
      <c r="Y33" s="39" t="e">
        <f t="shared" si="14"/>
        <v>#N/A</v>
      </c>
      <c r="Z33" s="40" t="e">
        <f t="shared" si="15"/>
        <v>#N/A</v>
      </c>
      <c r="AA33" s="50" t="e">
        <f t="shared" si="16"/>
        <v>#N/A</v>
      </c>
      <c r="AB33" s="51"/>
    </row>
    <row r="34" spans="1:28">
      <c r="A34" s="20">
        <v>21</v>
      </c>
      <c r="B34" s="26" t="e">
        <f>LOOKUP(C34, Boats!$A$3:B$42,Boats!B$3:B$42)&amp;NSFLAG</f>
        <v>#N/A</v>
      </c>
      <c r="C34" s="53"/>
      <c r="D34" s="27" t="e">
        <f>LOOKUP(C34, Boats!$A$3:C$42,Boats!E$3:E$42)</f>
        <v>#N/A</v>
      </c>
      <c r="E34" s="46">
        <v>23</v>
      </c>
      <c r="F34" s="46">
        <v>0</v>
      </c>
      <c r="G34" s="46">
        <v>0</v>
      </c>
      <c r="H34" s="28">
        <f t="shared" si="0"/>
        <v>35700</v>
      </c>
      <c r="I34" s="29">
        <f t="shared" si="1"/>
        <v>35700</v>
      </c>
      <c r="J34" s="39">
        <f t="shared" si="2"/>
        <v>9</v>
      </c>
      <c r="K34" s="40">
        <f t="shared" si="3"/>
        <v>55</v>
      </c>
      <c r="L34" s="40">
        <f t="shared" si="4"/>
        <v>0</v>
      </c>
      <c r="M34" s="43"/>
      <c r="N34" s="45" t="e">
        <f t="shared" si="5"/>
        <v>#N/A</v>
      </c>
      <c r="O34" s="52" t="e">
        <f t="shared" si="6"/>
        <v>#N/A</v>
      </c>
      <c r="P34" s="38" t="e">
        <f t="shared" si="7"/>
        <v>#N/A</v>
      </c>
      <c r="Q34" s="39" t="e">
        <f t="shared" si="8"/>
        <v>#N/A</v>
      </c>
      <c r="R34" s="40" t="e">
        <f t="shared" si="9"/>
        <v>#N/A</v>
      </c>
      <c r="S34" s="50" t="e">
        <f t="shared" si="10"/>
        <v>#N/A</v>
      </c>
      <c r="T34" s="51"/>
      <c r="V34" s="52">
        <f t="shared" si="11"/>
        <v>35700</v>
      </c>
      <c r="W34" s="38" t="e">
        <f t="shared" si="12"/>
        <v>#N/A</v>
      </c>
      <c r="X34" s="38" t="e">
        <f t="shared" si="13"/>
        <v>#N/A</v>
      </c>
      <c r="Y34" s="39" t="e">
        <f t="shared" si="14"/>
        <v>#N/A</v>
      </c>
      <c r="Z34" s="40" t="e">
        <f t="shared" si="15"/>
        <v>#N/A</v>
      </c>
      <c r="AA34" s="50" t="e">
        <f t="shared" si="16"/>
        <v>#N/A</v>
      </c>
      <c r="AB34" s="51"/>
    </row>
    <row r="35" spans="1:28">
      <c r="A35" s="20">
        <v>22</v>
      </c>
      <c r="B35" s="26" t="e">
        <f>LOOKUP(C35, Boats!$A$3:B$42,Boats!B$3:B$42)&amp;NSFLAG</f>
        <v>#N/A</v>
      </c>
      <c r="C35" s="53"/>
      <c r="D35" s="27" t="e">
        <f>LOOKUP(C35, Boats!$A$3:C$42,Boats!E$3:E$42)</f>
        <v>#N/A</v>
      </c>
      <c r="E35" s="46">
        <v>23</v>
      </c>
      <c r="F35" s="46">
        <v>0</v>
      </c>
      <c r="G35" s="46">
        <v>0</v>
      </c>
      <c r="H35" s="28">
        <f t="shared" si="0"/>
        <v>35700</v>
      </c>
      <c r="I35" s="29">
        <f t="shared" si="1"/>
        <v>35700</v>
      </c>
      <c r="J35" s="39">
        <f t="shared" si="2"/>
        <v>9</v>
      </c>
      <c r="K35" s="40">
        <f t="shared" si="3"/>
        <v>55</v>
      </c>
      <c r="L35" s="40">
        <f t="shared" si="4"/>
        <v>0</v>
      </c>
      <c r="M35" s="43"/>
      <c r="N35" s="45" t="e">
        <f t="shared" si="5"/>
        <v>#N/A</v>
      </c>
      <c r="O35" s="52" t="e">
        <f t="shared" si="6"/>
        <v>#N/A</v>
      </c>
      <c r="P35" s="38" t="e">
        <f t="shared" si="7"/>
        <v>#N/A</v>
      </c>
      <c r="Q35" s="39" t="e">
        <f t="shared" si="8"/>
        <v>#N/A</v>
      </c>
      <c r="R35" s="40" t="e">
        <f t="shared" si="9"/>
        <v>#N/A</v>
      </c>
      <c r="S35" s="50" t="e">
        <f t="shared" si="10"/>
        <v>#N/A</v>
      </c>
      <c r="T35" s="51"/>
      <c r="V35" s="52">
        <f t="shared" si="11"/>
        <v>35700</v>
      </c>
      <c r="W35" s="38" t="e">
        <f t="shared" si="12"/>
        <v>#N/A</v>
      </c>
      <c r="X35" s="38" t="e">
        <f t="shared" si="13"/>
        <v>#N/A</v>
      </c>
      <c r="Y35" s="39" t="e">
        <f t="shared" si="14"/>
        <v>#N/A</v>
      </c>
      <c r="Z35" s="40" t="e">
        <f t="shared" si="15"/>
        <v>#N/A</v>
      </c>
      <c r="AA35" s="50" t="e">
        <f t="shared" si="16"/>
        <v>#N/A</v>
      </c>
      <c r="AB35" s="51"/>
    </row>
    <row r="36" spans="1:28">
      <c r="A36" s="20">
        <v>23</v>
      </c>
      <c r="B36" s="26" t="e">
        <f>LOOKUP(C36, Boats!$A$3:B$42,Boats!B$3:B$42)&amp;NSFLAG</f>
        <v>#N/A</v>
      </c>
      <c r="C36" s="53"/>
      <c r="D36" s="27" t="e">
        <f>LOOKUP(C36, Boats!$A$3:C$42,Boats!E$3:E$42)</f>
        <v>#N/A</v>
      </c>
      <c r="E36" s="46">
        <v>23</v>
      </c>
      <c r="F36" s="46">
        <v>0</v>
      </c>
      <c r="G36" s="46">
        <v>0</v>
      </c>
      <c r="H36" s="28">
        <f t="shared" si="0"/>
        <v>35700</v>
      </c>
      <c r="I36" s="29">
        <f t="shared" si="1"/>
        <v>35700</v>
      </c>
      <c r="J36" s="39">
        <f t="shared" si="2"/>
        <v>9</v>
      </c>
      <c r="K36" s="40">
        <f t="shared" si="3"/>
        <v>55</v>
      </c>
      <c r="L36" s="40">
        <f t="shared" si="4"/>
        <v>0</v>
      </c>
      <c r="M36" s="43"/>
      <c r="N36" s="45" t="e">
        <f t="shared" si="5"/>
        <v>#N/A</v>
      </c>
      <c r="O36" s="52" t="e">
        <f t="shared" si="6"/>
        <v>#N/A</v>
      </c>
      <c r="P36" s="38" t="e">
        <f t="shared" si="7"/>
        <v>#N/A</v>
      </c>
      <c r="Q36" s="39" t="e">
        <f t="shared" si="8"/>
        <v>#N/A</v>
      </c>
      <c r="R36" s="40" t="e">
        <f t="shared" si="9"/>
        <v>#N/A</v>
      </c>
      <c r="S36" s="50" t="e">
        <f t="shared" si="10"/>
        <v>#N/A</v>
      </c>
      <c r="T36" s="51"/>
      <c r="V36" s="52">
        <f t="shared" si="11"/>
        <v>35700</v>
      </c>
      <c r="W36" s="38" t="e">
        <f t="shared" si="12"/>
        <v>#N/A</v>
      </c>
      <c r="X36" s="38" t="e">
        <f t="shared" si="13"/>
        <v>#N/A</v>
      </c>
      <c r="Y36" s="39" t="e">
        <f t="shared" si="14"/>
        <v>#N/A</v>
      </c>
      <c r="Z36" s="40" t="e">
        <f t="shared" si="15"/>
        <v>#N/A</v>
      </c>
      <c r="AA36" s="50" t="e">
        <f t="shared" si="16"/>
        <v>#N/A</v>
      </c>
      <c r="AB36" s="51"/>
    </row>
    <row r="37" spans="1:28">
      <c r="A37" s="20">
        <v>24</v>
      </c>
      <c r="B37" s="26" t="e">
        <f>LOOKUP(C37, Boats!$A$3:B$42,Boats!B$3:B$42)&amp;NSFLAG</f>
        <v>#N/A</v>
      </c>
      <c r="C37" s="53"/>
      <c r="D37" s="27" t="e">
        <f>LOOKUP(C37, Boats!$A$3:C$42,Boats!E$3:E$42)</f>
        <v>#N/A</v>
      </c>
      <c r="E37" s="46">
        <v>23</v>
      </c>
      <c r="F37" s="46">
        <v>0</v>
      </c>
      <c r="G37" s="46">
        <v>0</v>
      </c>
      <c r="H37" s="28">
        <f t="shared" si="0"/>
        <v>35700</v>
      </c>
      <c r="I37" s="29">
        <f t="shared" si="1"/>
        <v>35700</v>
      </c>
      <c r="J37" s="39">
        <f t="shared" si="2"/>
        <v>9</v>
      </c>
      <c r="K37" s="40">
        <f t="shared" si="3"/>
        <v>55</v>
      </c>
      <c r="L37" s="40">
        <f t="shared" si="4"/>
        <v>0</v>
      </c>
      <c r="M37" s="43"/>
      <c r="N37" s="45" t="e">
        <f t="shared" si="5"/>
        <v>#N/A</v>
      </c>
      <c r="O37" s="52" t="e">
        <f t="shared" si="6"/>
        <v>#N/A</v>
      </c>
      <c r="P37" s="38" t="e">
        <f t="shared" si="7"/>
        <v>#N/A</v>
      </c>
      <c r="Q37" s="39" t="e">
        <f t="shared" si="8"/>
        <v>#N/A</v>
      </c>
      <c r="R37" s="40" t="e">
        <f t="shared" si="9"/>
        <v>#N/A</v>
      </c>
      <c r="S37" s="50" t="e">
        <f t="shared" si="10"/>
        <v>#N/A</v>
      </c>
      <c r="T37" s="51"/>
      <c r="V37" s="52">
        <f t="shared" si="11"/>
        <v>35700</v>
      </c>
      <c r="W37" s="38" t="e">
        <f t="shared" si="12"/>
        <v>#N/A</v>
      </c>
      <c r="X37" s="38" t="e">
        <f t="shared" si="13"/>
        <v>#N/A</v>
      </c>
      <c r="Y37" s="39" t="e">
        <f t="shared" si="14"/>
        <v>#N/A</v>
      </c>
      <c r="Z37" s="40" t="e">
        <f t="shared" si="15"/>
        <v>#N/A</v>
      </c>
      <c r="AA37" s="50" t="e">
        <f t="shared" si="16"/>
        <v>#N/A</v>
      </c>
      <c r="AB37" s="51"/>
    </row>
    <row r="38" spans="1:28">
      <c r="A38" s="20">
        <v>25</v>
      </c>
      <c r="B38" s="26" t="e">
        <f>LOOKUP(C38, Boats!$A$3:B$42,Boats!B$3:B$42)&amp;NSFLAG</f>
        <v>#N/A</v>
      </c>
      <c r="C38" s="53"/>
      <c r="D38" s="27" t="e">
        <f>LOOKUP(C38, Boats!$A$3:C$42,Boats!E$3:E$42)</f>
        <v>#N/A</v>
      </c>
      <c r="E38" s="46">
        <v>23</v>
      </c>
      <c r="F38" s="46">
        <v>0</v>
      </c>
      <c r="G38" s="46">
        <v>0</v>
      </c>
      <c r="H38" s="28">
        <f t="shared" si="0"/>
        <v>35700</v>
      </c>
      <c r="I38" s="29">
        <f t="shared" si="1"/>
        <v>35700</v>
      </c>
      <c r="J38" s="39">
        <f t="shared" si="2"/>
        <v>9</v>
      </c>
      <c r="K38" s="40">
        <f t="shared" si="3"/>
        <v>55</v>
      </c>
      <c r="L38" s="40">
        <f t="shared" si="4"/>
        <v>0</v>
      </c>
      <c r="M38" s="43"/>
      <c r="N38" s="45" t="e">
        <f t="shared" si="5"/>
        <v>#N/A</v>
      </c>
      <c r="O38" s="52" t="e">
        <f t="shared" si="6"/>
        <v>#N/A</v>
      </c>
      <c r="P38" s="38" t="e">
        <f t="shared" si="7"/>
        <v>#N/A</v>
      </c>
      <c r="Q38" s="39" t="e">
        <f t="shared" si="8"/>
        <v>#N/A</v>
      </c>
      <c r="R38" s="40" t="e">
        <f t="shared" si="9"/>
        <v>#N/A</v>
      </c>
      <c r="S38" s="50" t="e">
        <f t="shared" si="10"/>
        <v>#N/A</v>
      </c>
      <c r="T38" s="51"/>
      <c r="V38" s="52">
        <f t="shared" si="11"/>
        <v>35700</v>
      </c>
      <c r="W38" s="38" t="e">
        <f t="shared" si="12"/>
        <v>#N/A</v>
      </c>
      <c r="X38" s="38" t="e">
        <f t="shared" si="13"/>
        <v>#N/A</v>
      </c>
      <c r="Y38" s="39" t="e">
        <f t="shared" si="14"/>
        <v>#N/A</v>
      </c>
      <c r="Z38" s="40" t="e">
        <f t="shared" si="15"/>
        <v>#N/A</v>
      </c>
      <c r="AA38" s="50" t="e">
        <f t="shared" si="16"/>
        <v>#N/A</v>
      </c>
      <c r="AB38" s="51"/>
    </row>
    <row r="39" spans="1:28">
      <c r="A39" s="20">
        <v>26</v>
      </c>
      <c r="B39" s="26" t="e">
        <f>LOOKUP(C39, Boats!$A$3:B$42,Boats!B$3:B$42)&amp;NSFLAG</f>
        <v>#N/A</v>
      </c>
      <c r="C39" s="53"/>
      <c r="D39" s="27" t="e">
        <f>LOOKUP(C39, Boats!$A$3:C$42,Boats!E$3:E$42)</f>
        <v>#N/A</v>
      </c>
      <c r="E39" s="46">
        <v>23</v>
      </c>
      <c r="F39" s="46">
        <v>0</v>
      </c>
      <c r="G39" s="46">
        <v>0</v>
      </c>
      <c r="H39" s="28">
        <f t="shared" si="0"/>
        <v>35700</v>
      </c>
      <c r="I39" s="29">
        <f t="shared" si="1"/>
        <v>35700</v>
      </c>
      <c r="J39" s="39">
        <f t="shared" si="2"/>
        <v>9</v>
      </c>
      <c r="K39" s="40">
        <f t="shared" si="3"/>
        <v>55</v>
      </c>
      <c r="L39" s="40">
        <f t="shared" si="4"/>
        <v>0</v>
      </c>
      <c r="M39" s="43"/>
      <c r="N39" s="45" t="e">
        <f t="shared" si="5"/>
        <v>#N/A</v>
      </c>
      <c r="O39" s="52" t="e">
        <f t="shared" si="6"/>
        <v>#N/A</v>
      </c>
      <c r="P39" s="38" t="e">
        <f t="shared" si="7"/>
        <v>#N/A</v>
      </c>
      <c r="Q39" s="39" t="e">
        <f t="shared" si="8"/>
        <v>#N/A</v>
      </c>
      <c r="R39" s="40" t="e">
        <f t="shared" si="9"/>
        <v>#N/A</v>
      </c>
      <c r="S39" s="50" t="e">
        <f t="shared" si="10"/>
        <v>#N/A</v>
      </c>
      <c r="T39" s="51"/>
      <c r="V39" s="52">
        <f t="shared" si="11"/>
        <v>35700</v>
      </c>
      <c r="W39" s="38" t="e">
        <f t="shared" si="12"/>
        <v>#N/A</v>
      </c>
      <c r="X39" s="38" t="e">
        <f t="shared" si="13"/>
        <v>#N/A</v>
      </c>
      <c r="Y39" s="39" t="e">
        <f t="shared" si="14"/>
        <v>#N/A</v>
      </c>
      <c r="Z39" s="40" t="e">
        <f t="shared" si="15"/>
        <v>#N/A</v>
      </c>
      <c r="AA39" s="50" t="e">
        <f t="shared" si="16"/>
        <v>#N/A</v>
      </c>
      <c r="AB39" s="51"/>
    </row>
    <row r="40" spans="1:28">
      <c r="A40" s="20">
        <v>27</v>
      </c>
      <c r="B40" s="26" t="e">
        <f>LOOKUP(C40, Boats!$A$3:B$42,Boats!B$3:B$42)&amp;NSFLAG</f>
        <v>#N/A</v>
      </c>
      <c r="C40" s="53"/>
      <c r="D40" s="27" t="e">
        <f>LOOKUP(C40, Boats!$A$3:C$42,Boats!E$3:E$42)</f>
        <v>#N/A</v>
      </c>
      <c r="E40" s="46">
        <v>23</v>
      </c>
      <c r="F40" s="46">
        <v>0</v>
      </c>
      <c r="G40" s="46">
        <v>0</v>
      </c>
      <c r="H40" s="28">
        <f t="shared" si="0"/>
        <v>35700</v>
      </c>
      <c r="I40" s="29">
        <f t="shared" si="1"/>
        <v>35700</v>
      </c>
      <c r="J40" s="39">
        <f t="shared" si="2"/>
        <v>9</v>
      </c>
      <c r="K40" s="40">
        <f t="shared" si="3"/>
        <v>55</v>
      </c>
      <c r="L40" s="40">
        <f t="shared" si="4"/>
        <v>0</v>
      </c>
      <c r="M40" s="43"/>
      <c r="N40" s="45" t="e">
        <f t="shared" si="5"/>
        <v>#N/A</v>
      </c>
      <c r="O40" s="52" t="e">
        <f t="shared" si="6"/>
        <v>#N/A</v>
      </c>
      <c r="P40" s="38" t="e">
        <f t="shared" si="7"/>
        <v>#N/A</v>
      </c>
      <c r="Q40" s="39" t="e">
        <f t="shared" si="8"/>
        <v>#N/A</v>
      </c>
      <c r="R40" s="40" t="e">
        <f t="shared" si="9"/>
        <v>#N/A</v>
      </c>
      <c r="S40" s="50" t="e">
        <f t="shared" si="10"/>
        <v>#N/A</v>
      </c>
      <c r="T40" s="51"/>
      <c r="V40" s="52">
        <f t="shared" si="11"/>
        <v>35700</v>
      </c>
      <c r="W40" s="38" t="e">
        <f t="shared" si="12"/>
        <v>#N/A</v>
      </c>
      <c r="X40" s="38" t="e">
        <f t="shared" si="13"/>
        <v>#N/A</v>
      </c>
      <c r="Y40" s="39" t="e">
        <f t="shared" si="14"/>
        <v>#N/A</v>
      </c>
      <c r="Z40" s="40" t="e">
        <f t="shared" si="15"/>
        <v>#N/A</v>
      </c>
      <c r="AA40" s="50" t="e">
        <f t="shared" si="16"/>
        <v>#N/A</v>
      </c>
      <c r="AB40" s="51"/>
    </row>
    <row r="41" spans="1:28">
      <c r="A41" s="20">
        <v>28</v>
      </c>
      <c r="B41" s="26" t="e">
        <f>LOOKUP(C41, Boats!$A$3:B$42,Boats!B$3:B$42)&amp;NSFLAG</f>
        <v>#N/A</v>
      </c>
      <c r="C41" s="53"/>
      <c r="D41" s="27" t="e">
        <f>LOOKUP(C41, Boats!$A$3:C$42,Boats!E$3:E$42)</f>
        <v>#N/A</v>
      </c>
      <c r="E41" s="46">
        <v>23</v>
      </c>
      <c r="F41" s="46">
        <v>0</v>
      </c>
      <c r="G41" s="46">
        <v>0</v>
      </c>
      <c r="H41" s="28">
        <f t="shared" si="0"/>
        <v>35700</v>
      </c>
      <c r="I41" s="29">
        <f t="shared" si="1"/>
        <v>35700</v>
      </c>
      <c r="J41" s="39">
        <f t="shared" si="2"/>
        <v>9</v>
      </c>
      <c r="K41" s="40">
        <f t="shared" si="3"/>
        <v>55</v>
      </c>
      <c r="L41" s="40">
        <f t="shared" si="4"/>
        <v>0</v>
      </c>
      <c r="M41" s="43"/>
      <c r="N41" s="45" t="e">
        <f t="shared" si="5"/>
        <v>#N/A</v>
      </c>
      <c r="O41" s="52" t="e">
        <f t="shared" si="6"/>
        <v>#N/A</v>
      </c>
      <c r="P41" s="38" t="e">
        <f t="shared" si="7"/>
        <v>#N/A</v>
      </c>
      <c r="Q41" s="39" t="e">
        <f t="shared" si="8"/>
        <v>#N/A</v>
      </c>
      <c r="R41" s="40" t="e">
        <f t="shared" si="9"/>
        <v>#N/A</v>
      </c>
      <c r="S41" s="50" t="e">
        <f t="shared" si="10"/>
        <v>#N/A</v>
      </c>
      <c r="T41" s="51"/>
      <c r="V41" s="52">
        <f t="shared" si="11"/>
        <v>35700</v>
      </c>
      <c r="W41" s="38" t="e">
        <f t="shared" si="12"/>
        <v>#N/A</v>
      </c>
      <c r="X41" s="38" t="e">
        <f t="shared" si="13"/>
        <v>#N/A</v>
      </c>
      <c r="Y41" s="39" t="e">
        <f t="shared" si="14"/>
        <v>#N/A</v>
      </c>
      <c r="Z41" s="40" t="e">
        <f t="shared" si="15"/>
        <v>#N/A</v>
      </c>
      <c r="AA41" s="50" t="e">
        <f t="shared" si="16"/>
        <v>#N/A</v>
      </c>
      <c r="AB41" s="51"/>
    </row>
    <row r="42" spans="1:28">
      <c r="A42" s="20">
        <v>29</v>
      </c>
      <c r="B42" s="26" t="e">
        <f>LOOKUP(C42, Boats!$A$3:B$42,Boats!B$3:B$42)&amp;NSFLAG</f>
        <v>#N/A</v>
      </c>
      <c r="C42" s="53"/>
      <c r="D42" s="27" t="e">
        <f>LOOKUP(C42, Boats!$A$3:C$42,Boats!E$3:E$42)</f>
        <v>#N/A</v>
      </c>
      <c r="E42" s="46">
        <v>23</v>
      </c>
      <c r="F42" s="46">
        <v>0</v>
      </c>
      <c r="G42" s="46">
        <v>0</v>
      </c>
      <c r="H42" s="28">
        <f t="shared" si="0"/>
        <v>35700</v>
      </c>
      <c r="I42" s="29">
        <f t="shared" si="1"/>
        <v>35700</v>
      </c>
      <c r="J42" s="39">
        <f t="shared" si="2"/>
        <v>9</v>
      </c>
      <c r="K42" s="40">
        <f t="shared" si="3"/>
        <v>55</v>
      </c>
      <c r="L42" s="40">
        <f t="shared" si="4"/>
        <v>0</v>
      </c>
      <c r="M42" s="43"/>
      <c r="N42" s="45" t="e">
        <f t="shared" si="5"/>
        <v>#N/A</v>
      </c>
      <c r="O42" s="52" t="e">
        <f t="shared" si="6"/>
        <v>#N/A</v>
      </c>
      <c r="P42" s="38" t="e">
        <f t="shared" si="7"/>
        <v>#N/A</v>
      </c>
      <c r="Q42" s="39" t="e">
        <f t="shared" si="8"/>
        <v>#N/A</v>
      </c>
      <c r="R42" s="40" t="e">
        <f t="shared" si="9"/>
        <v>#N/A</v>
      </c>
      <c r="S42" s="50" t="e">
        <f t="shared" si="10"/>
        <v>#N/A</v>
      </c>
      <c r="T42" s="51"/>
      <c r="V42" s="52">
        <f t="shared" si="11"/>
        <v>35700</v>
      </c>
      <c r="W42" s="38" t="e">
        <f t="shared" si="12"/>
        <v>#N/A</v>
      </c>
      <c r="X42" s="38" t="e">
        <f t="shared" si="13"/>
        <v>#N/A</v>
      </c>
      <c r="Y42" s="39" t="e">
        <f t="shared" si="14"/>
        <v>#N/A</v>
      </c>
      <c r="Z42" s="40" t="e">
        <f t="shared" si="15"/>
        <v>#N/A</v>
      </c>
      <c r="AA42" s="50" t="e">
        <f t="shared" si="16"/>
        <v>#N/A</v>
      </c>
      <c r="AB42" s="51"/>
    </row>
    <row r="43" spans="1:28">
      <c r="A43" s="20">
        <v>30</v>
      </c>
      <c r="B43" s="26" t="e">
        <f>LOOKUP(C43, Boats!$A$3:B$42,Boats!B$3:B$42)&amp;NSFLAG</f>
        <v>#N/A</v>
      </c>
      <c r="C43" s="53"/>
      <c r="D43" s="27" t="e">
        <f>LOOKUP(C43, Boats!$A$3:C$42,Boats!E$3:E$42)</f>
        <v>#N/A</v>
      </c>
      <c r="E43" s="46">
        <v>23</v>
      </c>
      <c r="F43" s="46">
        <v>0</v>
      </c>
      <c r="G43" s="46">
        <v>0</v>
      </c>
      <c r="H43" s="28">
        <f t="shared" si="0"/>
        <v>35700</v>
      </c>
      <c r="I43" s="29">
        <f t="shared" si="1"/>
        <v>35700</v>
      </c>
      <c r="J43" s="39">
        <f t="shared" si="2"/>
        <v>9</v>
      </c>
      <c r="K43" s="40">
        <f t="shared" si="3"/>
        <v>55</v>
      </c>
      <c r="L43" s="40">
        <f t="shared" si="4"/>
        <v>0</v>
      </c>
      <c r="M43" s="43"/>
      <c r="N43" s="45" t="e">
        <f t="shared" si="5"/>
        <v>#N/A</v>
      </c>
      <c r="O43" s="52" t="e">
        <f t="shared" si="6"/>
        <v>#N/A</v>
      </c>
      <c r="P43" s="38" t="e">
        <f t="shared" si="7"/>
        <v>#N/A</v>
      </c>
      <c r="Q43" s="39" t="e">
        <f t="shared" si="8"/>
        <v>#N/A</v>
      </c>
      <c r="R43" s="40" t="e">
        <f t="shared" si="9"/>
        <v>#N/A</v>
      </c>
      <c r="S43" s="50" t="e">
        <f t="shared" si="10"/>
        <v>#N/A</v>
      </c>
      <c r="T43" s="51"/>
      <c r="V43" s="52">
        <f>((J43*60)+K43*60+L43)</f>
        <v>3840</v>
      </c>
      <c r="W43" s="38" t="e">
        <f t="shared" si="12"/>
        <v>#N/A</v>
      </c>
      <c r="X43" s="38" t="e">
        <f t="shared" si="13"/>
        <v>#N/A</v>
      </c>
      <c r="Y43" s="39" t="e">
        <f t="shared" si="14"/>
        <v>#N/A</v>
      </c>
      <c r="Z43" s="40" t="e">
        <f t="shared" si="15"/>
        <v>#N/A</v>
      </c>
      <c r="AA43" s="50" t="e">
        <f t="shared" si="16"/>
        <v>#N/A</v>
      </c>
      <c r="AB43" s="51"/>
    </row>
  </sheetData>
  <sortState ref="B14:AB43">
    <sortCondition ref="O14"/>
  </sortState>
  <mergeCells count="14">
    <mergeCell ref="V11:AA11"/>
    <mergeCell ref="V12:AA12"/>
    <mergeCell ref="D4:F4"/>
    <mergeCell ref="D3:H3"/>
    <mergeCell ref="J11:L11"/>
    <mergeCell ref="J12:L12"/>
    <mergeCell ref="C7:D7"/>
    <mergeCell ref="C8:D8"/>
    <mergeCell ref="B6:D6"/>
    <mergeCell ref="E8:F8"/>
    <mergeCell ref="D5:T5"/>
    <mergeCell ref="O11:S11"/>
    <mergeCell ref="O12:S12"/>
    <mergeCell ref="E12:G12"/>
  </mergeCells>
  <dataValidations count="7">
    <dataValidation type="list" allowBlank="1" showInputMessage="1" showErrorMessage="1" sqref="D3 C15:C43">
      <formula1>BoatName</formula1>
    </dataValidation>
    <dataValidation type="whole" allowBlank="1" showInputMessage="1" showErrorMessage="1" prompt="Seconds" sqref="G6 G14:G43">
      <formula1>0</formula1>
      <formula2>60</formula2>
    </dataValidation>
    <dataValidation type="whole" allowBlank="1" showInputMessage="1" showErrorMessage="1" prompt="Minutes" sqref="F6 F14:F43">
      <formula1>0</formula1>
      <formula2>60</formula2>
    </dataValidation>
    <dataValidation type="whole" allowBlank="1" showInputMessage="1" showErrorMessage="1" prompt="Hours must be in 24-hour Military format" sqref="E6 E14:E43">
      <formula1>0</formula1>
      <formula2>24</formula2>
    </dataValidation>
    <dataValidation type="list" showInputMessage="1" showErrorMessage="1" sqref="E7:G7 J7:M7">
      <formula1>RaceMark</formula1>
    </dataValidation>
    <dataValidation type="list" errorStyle="information" allowBlank="1" showInputMessage="1" showErrorMessage="1" sqref="C14">
      <formula1>BoatName</formula1>
    </dataValidation>
    <dataValidation type="list" showInputMessage="1" showErrorMessage="1" promptTitle="Race Course Factor" prompt="Select race factor from list.  See discussion on Instructions tab" sqref="D9">
      <formula1>CFactor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056" r:id="rId4" name="CommandButton2">
          <controlPr defaultSize="0" autoLine="0" autoPict="0" r:id="rId5">
            <anchor moveWithCells="1">
              <from>
                <xdr:col>22</xdr:col>
                <xdr:colOff>556260</xdr:colOff>
                <xdr:row>7</xdr:row>
                <xdr:rowOff>152400</xdr:rowOff>
              </from>
              <to>
                <xdr:col>27</xdr:col>
                <xdr:colOff>533400</xdr:colOff>
                <xdr:row>9</xdr:row>
                <xdr:rowOff>182880</xdr:rowOff>
              </to>
            </anchor>
          </controlPr>
        </control>
      </mc:Choice>
      <mc:Fallback>
        <control shapeId="2056" r:id="rId4" name="CommandButton2"/>
      </mc:Fallback>
    </mc:AlternateContent>
    <mc:AlternateContent xmlns:mc="http://schemas.openxmlformats.org/markup-compatibility/2006">
      <mc:Choice Requires="x14">
        <control shapeId="2054" r:id="rId6" name="CommandButton1">
          <controlPr defaultSize="0" autoLine="0" autoPict="0" r:id="rId7">
            <anchor moveWithCells="1">
              <from>
                <xdr:col>14</xdr:col>
                <xdr:colOff>388620</xdr:colOff>
                <xdr:row>8</xdr:row>
                <xdr:rowOff>0</xdr:rowOff>
              </from>
              <to>
                <xdr:col>19</xdr:col>
                <xdr:colOff>922020</xdr:colOff>
                <xdr:row>9</xdr:row>
                <xdr:rowOff>198120</xdr:rowOff>
              </to>
            </anchor>
          </controlPr>
        </control>
      </mc:Choice>
      <mc:Fallback>
        <control shapeId="2054" r:id="rId6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98"/>
  <sheetViews>
    <sheetView topLeftCell="A29" workbookViewId="0">
      <selection activeCell="F40" sqref="F40"/>
    </sheetView>
  </sheetViews>
  <sheetFormatPr defaultRowHeight="14.4"/>
  <cols>
    <col min="1" max="1" width="16.44140625" customWidth="1"/>
    <col min="2" max="2" width="16.44140625" style="67" customWidth="1"/>
    <col min="3" max="3" width="23.5546875" customWidth="1"/>
    <col min="4" max="4" width="9.6640625" style="24" customWidth="1"/>
    <col min="5" max="5" width="11.109375" style="24" customWidth="1"/>
    <col min="7" max="7" width="8.6640625" customWidth="1"/>
  </cols>
  <sheetData>
    <row r="1" spans="1:19">
      <c r="B1" s="74" t="s">
        <v>21</v>
      </c>
      <c r="D1" s="151" t="s">
        <v>31</v>
      </c>
      <c r="E1" s="151"/>
    </row>
    <row r="2" spans="1:19">
      <c r="A2" s="22" t="s">
        <v>69</v>
      </c>
      <c r="B2" s="68" t="s">
        <v>104</v>
      </c>
      <c r="C2" s="22" t="s">
        <v>70</v>
      </c>
      <c r="D2" s="25" t="s">
        <v>71</v>
      </c>
      <c r="E2" s="25" t="s">
        <v>72</v>
      </c>
      <c r="F2" s="22" t="s">
        <v>102</v>
      </c>
      <c r="G2" s="22" t="s">
        <v>118</v>
      </c>
      <c r="H2" s="55" t="s">
        <v>16</v>
      </c>
      <c r="I2" s="55" t="s">
        <v>17</v>
      </c>
      <c r="J2" s="55" t="s">
        <v>105</v>
      </c>
      <c r="K2" s="55" t="s">
        <v>13</v>
      </c>
      <c r="L2" s="55" t="s">
        <v>106</v>
      </c>
      <c r="M2" s="55" t="s">
        <v>107</v>
      </c>
      <c r="N2" s="55" t="s">
        <v>108</v>
      </c>
      <c r="O2" s="55" t="s">
        <v>109</v>
      </c>
      <c r="P2" s="55" t="s">
        <v>110</v>
      </c>
      <c r="Q2" s="55" t="s">
        <v>111</v>
      </c>
    </row>
    <row r="3" spans="1:19">
      <c r="A3" s="22"/>
      <c r="B3" s="68"/>
      <c r="C3" s="22"/>
      <c r="D3" s="25"/>
      <c r="E3" s="25"/>
      <c r="F3" s="22"/>
    </row>
    <row r="4" spans="1:19">
      <c r="A4" s="23" t="s">
        <v>48</v>
      </c>
      <c r="B4" s="69">
        <v>39519</v>
      </c>
      <c r="C4" s="23" t="s">
        <v>116</v>
      </c>
      <c r="D4" s="82">
        <v>36</v>
      </c>
      <c r="E4" s="82">
        <v>42</v>
      </c>
      <c r="F4" s="82" t="s">
        <v>103</v>
      </c>
      <c r="G4" s="82" t="s">
        <v>10</v>
      </c>
      <c r="H4" s="56">
        <v>51.25</v>
      </c>
      <c r="I4" s="56">
        <v>14.04</v>
      </c>
      <c r="J4" s="56">
        <v>50.45</v>
      </c>
      <c r="K4" s="56">
        <v>18.47</v>
      </c>
      <c r="L4" s="56">
        <v>39.4</v>
      </c>
      <c r="M4" s="56">
        <v>34.119999999999997</v>
      </c>
      <c r="N4" s="57">
        <v>13000</v>
      </c>
      <c r="O4" s="56">
        <v>29.96</v>
      </c>
      <c r="P4" s="56">
        <v>63.34</v>
      </c>
      <c r="Q4" s="56">
        <v>146.10607247052599</v>
      </c>
      <c r="S4" s="23" t="s">
        <v>48</v>
      </c>
    </row>
    <row r="5" spans="1:19">
      <c r="A5" s="23" t="s">
        <v>197</v>
      </c>
      <c r="B5" s="69">
        <v>217</v>
      </c>
      <c r="C5" s="23" t="s">
        <v>198</v>
      </c>
      <c r="D5" s="82">
        <v>114</v>
      </c>
      <c r="E5" s="82">
        <v>120</v>
      </c>
      <c r="F5" s="82" t="s">
        <v>103</v>
      </c>
      <c r="G5" s="82" t="s">
        <v>11</v>
      </c>
      <c r="H5" s="56"/>
      <c r="I5" s="56"/>
      <c r="J5" s="56"/>
      <c r="K5" s="56"/>
      <c r="L5" s="56"/>
      <c r="M5" s="56"/>
      <c r="N5" s="57"/>
      <c r="O5" s="56"/>
      <c r="P5" s="56"/>
      <c r="Q5" s="56"/>
      <c r="S5" s="23"/>
    </row>
    <row r="6" spans="1:19">
      <c r="A6" s="23" t="s">
        <v>217</v>
      </c>
      <c r="B6" s="69">
        <v>93642</v>
      </c>
      <c r="C6" s="23" t="s">
        <v>212</v>
      </c>
      <c r="D6" s="110">
        <v>168</v>
      </c>
      <c r="E6" s="110">
        <v>168</v>
      </c>
      <c r="F6" s="110"/>
      <c r="G6" s="110" t="s">
        <v>12</v>
      </c>
      <c r="H6" s="56"/>
      <c r="I6" s="56"/>
      <c r="J6" s="56"/>
      <c r="K6" s="56"/>
      <c r="L6" s="56"/>
      <c r="M6" s="56"/>
      <c r="N6" s="57"/>
      <c r="O6" s="56"/>
      <c r="P6" s="56"/>
      <c r="Q6" s="56"/>
      <c r="S6" s="23"/>
    </row>
    <row r="7" spans="1:19">
      <c r="A7" s="23" t="s">
        <v>171</v>
      </c>
      <c r="B7" s="69" t="s">
        <v>172</v>
      </c>
      <c r="C7" s="78" t="s">
        <v>94</v>
      </c>
      <c r="D7" s="82">
        <v>39</v>
      </c>
      <c r="E7" s="82">
        <v>48</v>
      </c>
      <c r="F7" s="82" t="s">
        <v>103</v>
      </c>
      <c r="G7" s="82" t="s">
        <v>10</v>
      </c>
      <c r="H7" s="56">
        <v>48.36</v>
      </c>
      <c r="I7" s="56">
        <v>13.84</v>
      </c>
      <c r="J7" s="56">
        <v>45.17</v>
      </c>
      <c r="K7" s="56">
        <v>45.17</v>
      </c>
      <c r="L7" s="56">
        <v>36.5</v>
      </c>
      <c r="M7" s="56">
        <v>32.700000000000003</v>
      </c>
      <c r="N7" s="57">
        <v>9300</v>
      </c>
      <c r="O7" s="56">
        <v>26.65</v>
      </c>
      <c r="P7" s="56">
        <v>73.27</v>
      </c>
      <c r="Q7" s="56">
        <v>119</v>
      </c>
      <c r="S7" s="23"/>
    </row>
    <row r="8" spans="1:19">
      <c r="A8" s="23" t="s">
        <v>162</v>
      </c>
      <c r="B8" s="69">
        <v>144</v>
      </c>
      <c r="C8" s="23" t="s">
        <v>163</v>
      </c>
      <c r="D8" s="82">
        <v>177</v>
      </c>
      <c r="E8" s="82">
        <v>177</v>
      </c>
      <c r="F8" s="82" t="s">
        <v>103</v>
      </c>
      <c r="G8" s="82" t="s">
        <v>12</v>
      </c>
      <c r="H8" s="56">
        <v>28.75</v>
      </c>
      <c r="I8" s="56">
        <v>9.66</v>
      </c>
      <c r="J8" s="56">
        <v>28</v>
      </c>
      <c r="K8" s="56">
        <v>9.75</v>
      </c>
      <c r="L8" s="56">
        <v>24.5</v>
      </c>
      <c r="M8" s="56">
        <v>20.5</v>
      </c>
      <c r="N8" s="57">
        <v>2900</v>
      </c>
      <c r="O8" s="56">
        <v>24.11</v>
      </c>
      <c r="P8" s="56">
        <v>46.03</v>
      </c>
      <c r="Q8" s="56">
        <v>150.27557431179</v>
      </c>
    </row>
    <row r="9" spans="1:19">
      <c r="A9" s="23" t="s">
        <v>90</v>
      </c>
      <c r="B9" s="69">
        <v>93575</v>
      </c>
      <c r="C9" s="23" t="s">
        <v>211</v>
      </c>
      <c r="D9" s="110">
        <v>84</v>
      </c>
      <c r="E9" s="110">
        <v>84</v>
      </c>
      <c r="F9" s="110"/>
      <c r="G9" s="110" t="s">
        <v>10</v>
      </c>
      <c r="H9" s="56"/>
      <c r="I9" s="56"/>
      <c r="J9" s="56"/>
      <c r="K9" s="56"/>
      <c r="L9" s="56"/>
      <c r="M9" s="56"/>
      <c r="N9" s="57"/>
      <c r="O9" s="56"/>
      <c r="P9" s="56"/>
      <c r="Q9" s="56"/>
    </row>
    <row r="10" spans="1:19">
      <c r="A10" s="23" t="s">
        <v>218</v>
      </c>
      <c r="B10" s="69">
        <v>4856</v>
      </c>
      <c r="C10" s="23" t="s">
        <v>219</v>
      </c>
      <c r="D10" s="88">
        <v>231</v>
      </c>
      <c r="E10" s="88">
        <v>231</v>
      </c>
      <c r="F10" s="88"/>
      <c r="G10" s="88" t="s">
        <v>12</v>
      </c>
      <c r="H10" s="56"/>
      <c r="I10" s="56"/>
      <c r="J10" s="56"/>
      <c r="K10" s="56"/>
      <c r="L10" s="56"/>
      <c r="M10" s="56"/>
      <c r="N10" s="57"/>
      <c r="O10" s="56"/>
      <c r="P10" s="56"/>
      <c r="Q10" s="56"/>
    </row>
    <row r="11" spans="1:19">
      <c r="A11" s="23" t="s">
        <v>188</v>
      </c>
      <c r="B11" s="69">
        <v>93643</v>
      </c>
      <c r="C11" s="23" t="s">
        <v>212</v>
      </c>
      <c r="D11" s="83">
        <v>168</v>
      </c>
      <c r="E11" s="83">
        <v>168</v>
      </c>
      <c r="F11" s="83"/>
      <c r="G11" s="83" t="s">
        <v>11</v>
      </c>
      <c r="H11" s="56"/>
      <c r="I11" s="56"/>
      <c r="J11" s="56"/>
      <c r="K11" s="56"/>
      <c r="L11" s="56"/>
      <c r="M11" s="56"/>
      <c r="N11" s="57"/>
      <c r="O11" s="56"/>
      <c r="P11" s="56"/>
      <c r="Q11" s="56"/>
    </row>
    <row r="12" spans="1:19">
      <c r="A12" s="23" t="s">
        <v>49</v>
      </c>
      <c r="B12" s="69">
        <v>50473</v>
      </c>
      <c r="C12" s="23" t="s">
        <v>173</v>
      </c>
      <c r="D12" s="82">
        <v>36</v>
      </c>
      <c r="E12" s="82">
        <v>45</v>
      </c>
      <c r="F12" s="82" t="s">
        <v>103</v>
      </c>
      <c r="G12" s="82" t="s">
        <v>10</v>
      </c>
      <c r="H12" s="56">
        <v>43.7</v>
      </c>
      <c r="I12" s="56">
        <v>12.6</v>
      </c>
      <c r="J12" s="56">
        <v>44.7</v>
      </c>
      <c r="K12" s="56">
        <v>16.5</v>
      </c>
      <c r="L12" s="56">
        <v>35.86</v>
      </c>
      <c r="M12" s="56">
        <v>31.76</v>
      </c>
      <c r="N12" s="57">
        <v>8150</v>
      </c>
      <c r="O12" s="56">
        <v>28.76</v>
      </c>
      <c r="P12" s="56">
        <v>70.08</v>
      </c>
      <c r="Q12" s="56">
        <v>114</v>
      </c>
      <c r="S12" s="23"/>
    </row>
    <row r="13" spans="1:19">
      <c r="A13" s="23" t="s">
        <v>190</v>
      </c>
      <c r="B13" s="69">
        <v>36051</v>
      </c>
      <c r="C13" s="23" t="s">
        <v>209</v>
      </c>
      <c r="D13" s="85">
        <v>111</v>
      </c>
      <c r="E13" s="85">
        <v>111</v>
      </c>
      <c r="F13" s="85"/>
      <c r="G13" s="85" t="s">
        <v>11</v>
      </c>
      <c r="H13" s="56"/>
      <c r="I13" s="56"/>
      <c r="J13" s="56"/>
      <c r="K13" s="56"/>
      <c r="L13" s="56"/>
      <c r="M13" s="56"/>
      <c r="N13" s="57"/>
      <c r="O13" s="56"/>
      <c r="P13" s="56"/>
      <c r="Q13" s="56"/>
      <c r="S13" s="23"/>
    </row>
    <row r="14" spans="1:19">
      <c r="A14" s="23" t="s">
        <v>50</v>
      </c>
      <c r="B14" s="69">
        <v>93084</v>
      </c>
      <c r="C14" s="23" t="s">
        <v>84</v>
      </c>
      <c r="D14" s="82">
        <v>159</v>
      </c>
      <c r="E14" s="82">
        <v>159</v>
      </c>
      <c r="F14" s="82" t="s">
        <v>103</v>
      </c>
      <c r="G14" s="82" t="s">
        <v>12</v>
      </c>
      <c r="H14" s="56">
        <v>27.75</v>
      </c>
      <c r="I14" s="56">
        <v>8.25</v>
      </c>
      <c r="J14" s="56">
        <v>29.75</v>
      </c>
      <c r="K14" s="56">
        <v>11.72</v>
      </c>
      <c r="L14" s="56">
        <v>25.7</v>
      </c>
      <c r="M14" s="56">
        <v>20</v>
      </c>
      <c r="N14" s="57">
        <v>2600</v>
      </c>
      <c r="O14" s="56">
        <v>27.79</v>
      </c>
      <c r="P14" s="56">
        <v>46.9</v>
      </c>
      <c r="Q14" s="56">
        <v>145.08928571428601</v>
      </c>
    </row>
    <row r="15" spans="1:19">
      <c r="A15" s="23" t="s">
        <v>51</v>
      </c>
      <c r="B15" s="69">
        <v>43162</v>
      </c>
      <c r="C15" s="23" t="s">
        <v>92</v>
      </c>
      <c r="D15" s="82">
        <v>153</v>
      </c>
      <c r="E15" s="82">
        <v>153</v>
      </c>
      <c r="F15" s="82" t="s">
        <v>103</v>
      </c>
      <c r="G15" s="82" t="s">
        <v>12</v>
      </c>
      <c r="H15" s="56">
        <v>49.5</v>
      </c>
      <c r="I15" s="56">
        <v>15.33</v>
      </c>
      <c r="J15" s="56">
        <v>42</v>
      </c>
      <c r="K15" s="56">
        <v>11</v>
      </c>
      <c r="L15" s="56">
        <v>36.83</v>
      </c>
      <c r="M15" s="56">
        <v>29.5</v>
      </c>
      <c r="N15" s="57">
        <v>13500</v>
      </c>
      <c r="O15" s="56">
        <v>18.71</v>
      </c>
      <c r="P15" s="56">
        <v>39.33</v>
      </c>
      <c r="Q15" s="56">
        <v>234.75762231915499</v>
      </c>
    </row>
    <row r="16" spans="1:19">
      <c r="A16" s="23" t="s">
        <v>199</v>
      </c>
      <c r="B16" s="69">
        <v>25126</v>
      </c>
      <c r="C16" s="23" t="s">
        <v>200</v>
      </c>
      <c r="D16" s="84">
        <v>114</v>
      </c>
      <c r="E16" s="84">
        <v>114</v>
      </c>
      <c r="F16" s="84"/>
      <c r="G16" s="84" t="s">
        <v>11</v>
      </c>
      <c r="H16" s="56"/>
      <c r="I16" s="56"/>
      <c r="J16" s="56"/>
      <c r="K16" s="56"/>
      <c r="L16" s="56"/>
      <c r="M16" s="56"/>
      <c r="N16" s="57"/>
      <c r="O16" s="56"/>
      <c r="P16" s="56"/>
      <c r="Q16" s="56"/>
    </row>
    <row r="17" spans="1:19">
      <c r="A17" s="23" t="s">
        <v>194</v>
      </c>
      <c r="B17" s="69">
        <v>87012</v>
      </c>
      <c r="C17" s="23" t="s">
        <v>98</v>
      </c>
      <c r="D17" s="88">
        <v>111</v>
      </c>
      <c r="E17" s="88">
        <v>111</v>
      </c>
      <c r="F17" s="88"/>
      <c r="G17" s="88" t="s">
        <v>11</v>
      </c>
      <c r="H17" s="56"/>
      <c r="I17" s="56"/>
      <c r="J17" s="56"/>
      <c r="K17" s="56"/>
      <c r="L17" s="56"/>
      <c r="M17" s="56"/>
      <c r="N17" s="57"/>
      <c r="O17" s="56"/>
      <c r="P17" s="56"/>
      <c r="Q17" s="56"/>
    </row>
    <row r="18" spans="1:19">
      <c r="A18" s="23" t="s">
        <v>213</v>
      </c>
      <c r="B18" s="69" t="s">
        <v>191</v>
      </c>
      <c r="C18" s="23" t="s">
        <v>214</v>
      </c>
      <c r="D18" s="94">
        <v>114</v>
      </c>
      <c r="E18" s="94">
        <v>120</v>
      </c>
      <c r="F18" s="94"/>
      <c r="G18" s="94" t="s">
        <v>11</v>
      </c>
      <c r="H18" s="56"/>
      <c r="I18" s="56"/>
      <c r="J18" s="56"/>
      <c r="K18" s="56"/>
      <c r="L18" s="56"/>
      <c r="M18" s="56"/>
      <c r="N18" s="57"/>
      <c r="O18" s="56"/>
      <c r="P18" s="56"/>
      <c r="Q18" s="56"/>
    </row>
    <row r="19" spans="1:19">
      <c r="A19" s="23" t="s">
        <v>220</v>
      </c>
      <c r="B19" s="69">
        <v>43289</v>
      </c>
      <c r="C19" s="23" t="s">
        <v>221</v>
      </c>
      <c r="D19" s="110">
        <v>180</v>
      </c>
      <c r="E19" s="110">
        <v>180</v>
      </c>
      <c r="F19" s="110"/>
      <c r="G19" s="110" t="s">
        <v>12</v>
      </c>
      <c r="H19" s="56"/>
      <c r="I19" s="56"/>
      <c r="J19" s="56"/>
      <c r="K19" s="56"/>
      <c r="L19" s="56"/>
      <c r="M19" s="56"/>
      <c r="N19" s="57"/>
      <c r="O19" s="56"/>
      <c r="P19" s="56"/>
      <c r="Q19" s="56"/>
    </row>
    <row r="20" spans="1:19">
      <c r="A20" s="23" t="s">
        <v>53</v>
      </c>
      <c r="B20" s="69">
        <v>53477</v>
      </c>
      <c r="C20" s="23" t="s">
        <v>93</v>
      </c>
      <c r="D20" s="82">
        <v>132</v>
      </c>
      <c r="E20" s="82">
        <v>132</v>
      </c>
      <c r="F20" s="82" t="s">
        <v>103</v>
      </c>
      <c r="G20" s="82" t="s">
        <v>11</v>
      </c>
      <c r="H20" s="56">
        <v>48.42</v>
      </c>
      <c r="I20" s="56">
        <v>14.33</v>
      </c>
      <c r="J20" s="56">
        <v>42.33</v>
      </c>
      <c r="K20" s="56">
        <v>13</v>
      </c>
      <c r="L20" s="56">
        <v>36.17</v>
      </c>
      <c r="M20" s="56">
        <v>29.42</v>
      </c>
      <c r="N20" s="57">
        <v>15300</v>
      </c>
      <c r="O20" s="56">
        <v>17.77</v>
      </c>
      <c r="P20" s="56">
        <v>35.47</v>
      </c>
      <c r="Q20" s="56">
        <f>((N20/(2240*POWER((M20/100),3))))</f>
        <v>268.2349766677014</v>
      </c>
    </row>
    <row r="21" spans="1:19">
      <c r="A21" s="23" t="s">
        <v>54</v>
      </c>
      <c r="B21" s="69">
        <v>25260</v>
      </c>
      <c r="C21" s="23" t="s">
        <v>97</v>
      </c>
      <c r="D21" s="82">
        <v>72</v>
      </c>
      <c r="E21" s="82">
        <v>72</v>
      </c>
      <c r="F21" s="82" t="s">
        <v>103</v>
      </c>
      <c r="G21" s="82" t="s">
        <v>10</v>
      </c>
      <c r="H21" s="56">
        <v>48</v>
      </c>
      <c r="I21" s="56">
        <v>14.25</v>
      </c>
      <c r="J21" s="56">
        <v>47</v>
      </c>
      <c r="K21" s="56">
        <v>14.58</v>
      </c>
      <c r="L21" s="56">
        <v>35.42</v>
      </c>
      <c r="M21" s="56">
        <v>30</v>
      </c>
      <c r="N21" s="57">
        <v>9800</v>
      </c>
      <c r="O21" s="56">
        <v>26.64</v>
      </c>
      <c r="P21" s="56">
        <v>50.21</v>
      </c>
      <c r="Q21" s="56">
        <v>162.03703703703701</v>
      </c>
    </row>
    <row r="22" spans="1:19">
      <c r="A22" s="23" t="s">
        <v>55</v>
      </c>
      <c r="B22" s="69">
        <v>43067</v>
      </c>
      <c r="C22" s="23" t="s">
        <v>82</v>
      </c>
      <c r="D22" s="82">
        <v>168</v>
      </c>
      <c r="E22" s="82">
        <v>168</v>
      </c>
      <c r="F22" s="82" t="s">
        <v>103</v>
      </c>
      <c r="G22" s="82" t="s">
        <v>12</v>
      </c>
      <c r="H22" s="56">
        <v>40.86</v>
      </c>
      <c r="I22" s="56">
        <v>13</v>
      </c>
      <c r="J22" s="56">
        <v>35.36</v>
      </c>
      <c r="K22" s="56">
        <v>11.79</v>
      </c>
      <c r="L22" s="56">
        <v>31.71</v>
      </c>
      <c r="M22" s="56">
        <v>25</v>
      </c>
      <c r="N22" s="57">
        <v>9400</v>
      </c>
      <c r="O22" s="56">
        <v>18.73</v>
      </c>
      <c r="P22" s="56">
        <v>33.700000000000003</v>
      </c>
      <c r="Q22" s="56">
        <v>268.57142857142901</v>
      </c>
    </row>
    <row r="23" spans="1:19">
      <c r="A23" s="23" t="s">
        <v>180</v>
      </c>
      <c r="B23" s="69">
        <v>63243</v>
      </c>
      <c r="C23" s="23" t="s">
        <v>85</v>
      </c>
      <c r="D23" s="83">
        <v>114</v>
      </c>
      <c r="E23" s="83">
        <v>114</v>
      </c>
      <c r="F23" s="83" t="s">
        <v>103</v>
      </c>
      <c r="G23" s="83" t="s">
        <v>11</v>
      </c>
      <c r="H23" s="56">
        <v>36</v>
      </c>
      <c r="I23" s="56">
        <v>11.75</v>
      </c>
      <c r="J23" s="56">
        <v>31.5</v>
      </c>
      <c r="K23" s="56">
        <v>10.75</v>
      </c>
      <c r="L23" s="56">
        <v>30</v>
      </c>
      <c r="M23" s="56">
        <v>27.5</v>
      </c>
      <c r="N23" s="57">
        <v>3600</v>
      </c>
      <c r="O23" s="56">
        <v>28.56</v>
      </c>
      <c r="P23" s="56">
        <v>57.33</v>
      </c>
      <c r="Q23" s="56">
        <f t="shared" ref="Q23" si="0">((N23/(2240*POWER((M23/100),3))))</f>
        <v>77.278093807019403</v>
      </c>
    </row>
    <row r="24" spans="1:19">
      <c r="A24" s="23" t="s">
        <v>57</v>
      </c>
      <c r="B24" s="69">
        <v>23798</v>
      </c>
      <c r="C24" s="23" t="s">
        <v>76</v>
      </c>
      <c r="D24" s="82">
        <v>45</v>
      </c>
      <c r="E24" s="82">
        <v>60</v>
      </c>
      <c r="F24" s="82" t="s">
        <v>103</v>
      </c>
      <c r="G24" s="82" t="s">
        <v>10</v>
      </c>
      <c r="H24" s="56">
        <v>52</v>
      </c>
      <c r="I24" s="56">
        <v>16</v>
      </c>
      <c r="J24" s="56">
        <v>55</v>
      </c>
      <c r="K24" s="56">
        <v>18</v>
      </c>
      <c r="L24" s="56">
        <v>47.67</v>
      </c>
      <c r="M24" s="56">
        <v>37.17</v>
      </c>
      <c r="N24" s="57">
        <v>18689</v>
      </c>
      <c r="O24" s="56">
        <v>23.26</v>
      </c>
      <c r="P24" s="56">
        <v>45.15</v>
      </c>
      <c r="Q24" s="56">
        <v>162.46520482011201</v>
      </c>
    </row>
    <row r="25" spans="1:19">
      <c r="A25" s="23" t="s">
        <v>95</v>
      </c>
      <c r="B25" s="69" t="s">
        <v>186</v>
      </c>
      <c r="C25" s="23" t="s">
        <v>96</v>
      </c>
      <c r="D25" s="82">
        <v>120</v>
      </c>
      <c r="E25" s="82">
        <v>129</v>
      </c>
      <c r="F25" s="82" t="s">
        <v>103</v>
      </c>
      <c r="G25" s="82" t="s">
        <v>11</v>
      </c>
      <c r="H25" s="56">
        <v>31.5</v>
      </c>
      <c r="I25" s="56">
        <v>9.5</v>
      </c>
      <c r="J25" s="56">
        <v>30</v>
      </c>
      <c r="K25" s="56">
        <v>12.5</v>
      </c>
      <c r="L25" s="56">
        <v>26.25</v>
      </c>
      <c r="M25" s="56">
        <v>22</v>
      </c>
      <c r="N25" s="57">
        <v>2900</v>
      </c>
      <c r="O25" s="56">
        <v>29.88</v>
      </c>
      <c r="P25" s="56">
        <v>72.56</v>
      </c>
      <c r="Q25" s="56">
        <v>121.585542556617</v>
      </c>
    </row>
    <row r="26" spans="1:19">
      <c r="A26" s="23" t="s">
        <v>58</v>
      </c>
      <c r="B26" s="69" t="s">
        <v>117</v>
      </c>
      <c r="C26" s="23" t="s">
        <v>78</v>
      </c>
      <c r="D26" s="82">
        <v>54</v>
      </c>
      <c r="E26" s="82">
        <v>63</v>
      </c>
      <c r="F26" s="82" t="s">
        <v>103</v>
      </c>
      <c r="G26" s="82" t="s">
        <v>10</v>
      </c>
      <c r="H26" s="56">
        <v>38.26</v>
      </c>
      <c r="I26" s="56">
        <v>10.89</v>
      </c>
      <c r="J26" s="56">
        <v>40.5</v>
      </c>
      <c r="K26" s="56">
        <v>14.57</v>
      </c>
      <c r="L26" s="56">
        <v>30.94</v>
      </c>
      <c r="M26" s="56">
        <v>27.56</v>
      </c>
      <c r="N26" s="57">
        <v>4558</v>
      </c>
      <c r="O26" s="56">
        <v>33.200000000000003</v>
      </c>
      <c r="P26" s="56">
        <v>78.209999999999994</v>
      </c>
      <c r="Q26" s="56">
        <v>97.205013026621899</v>
      </c>
    </row>
    <row r="27" spans="1:19">
      <c r="A27" s="23" t="s">
        <v>175</v>
      </c>
      <c r="B27" s="69">
        <v>23827</v>
      </c>
      <c r="C27" s="23" t="s">
        <v>176</v>
      </c>
      <c r="D27" s="82">
        <v>174</v>
      </c>
      <c r="E27" s="82">
        <v>174</v>
      </c>
      <c r="F27" s="82" t="s">
        <v>103</v>
      </c>
      <c r="G27" s="82" t="s">
        <v>12</v>
      </c>
      <c r="H27" s="56">
        <v>30.75</v>
      </c>
      <c r="I27" s="56">
        <v>9.83</v>
      </c>
      <c r="J27" s="56">
        <v>26.5</v>
      </c>
      <c r="K27" s="56">
        <v>9.5</v>
      </c>
      <c r="L27" s="56">
        <v>24.58</v>
      </c>
      <c r="M27" s="56">
        <v>19.170000000000002</v>
      </c>
      <c r="N27" s="57">
        <v>2950</v>
      </c>
      <c r="O27" s="56">
        <v>23.78</v>
      </c>
      <c r="P27" s="56">
        <v>46.61</v>
      </c>
      <c r="Q27" s="56">
        <v>187</v>
      </c>
    </row>
    <row r="28" spans="1:19">
      <c r="A28" s="23" t="s">
        <v>60</v>
      </c>
      <c r="B28" s="69">
        <v>2276</v>
      </c>
      <c r="C28" s="23" t="s">
        <v>86</v>
      </c>
      <c r="D28" s="82">
        <v>177</v>
      </c>
      <c r="E28" s="82">
        <v>177</v>
      </c>
      <c r="F28" s="82" t="s">
        <v>103</v>
      </c>
      <c r="G28" s="82" t="s">
        <v>12</v>
      </c>
      <c r="H28" s="56">
        <v>43</v>
      </c>
      <c r="I28" s="56">
        <v>13.16</v>
      </c>
      <c r="J28" s="56">
        <v>37.5</v>
      </c>
      <c r="K28" s="56">
        <v>12</v>
      </c>
      <c r="L28" s="56">
        <v>29.91</v>
      </c>
      <c r="M28" s="56">
        <v>25</v>
      </c>
      <c r="N28" s="57">
        <v>10200</v>
      </c>
      <c r="O28" s="56">
        <v>19.02</v>
      </c>
      <c r="P28" s="56">
        <v>37.85</v>
      </c>
      <c r="Q28" s="56">
        <v>291.42857142857099</v>
      </c>
    </row>
    <row r="29" spans="1:19">
      <c r="A29" s="23" t="s">
        <v>196</v>
      </c>
      <c r="B29" s="69">
        <v>71221</v>
      </c>
      <c r="C29" s="23" t="s">
        <v>215</v>
      </c>
      <c r="D29" s="90">
        <v>42</v>
      </c>
      <c r="E29" s="90">
        <v>51</v>
      </c>
      <c r="F29" s="90"/>
      <c r="G29" s="90" t="s">
        <v>10</v>
      </c>
      <c r="H29" s="56"/>
      <c r="I29" s="56"/>
      <c r="J29" s="56"/>
      <c r="K29" s="56"/>
      <c r="L29" s="56"/>
      <c r="M29" s="56"/>
      <c r="N29" s="57"/>
      <c r="O29" s="56"/>
      <c r="P29" s="56"/>
      <c r="Q29" s="56"/>
    </row>
    <row r="30" spans="1:19">
      <c r="A30" s="23" t="s">
        <v>179</v>
      </c>
      <c r="B30" s="69" t="s">
        <v>187</v>
      </c>
      <c r="C30" s="23" t="s">
        <v>174</v>
      </c>
      <c r="D30" s="82">
        <v>120</v>
      </c>
      <c r="E30" s="82">
        <v>129</v>
      </c>
      <c r="F30" s="82" t="s">
        <v>103</v>
      </c>
      <c r="G30" s="82" t="s">
        <v>11</v>
      </c>
      <c r="H30" s="56">
        <v>31.5</v>
      </c>
      <c r="I30" s="56">
        <v>9.5</v>
      </c>
      <c r="J30" s="56">
        <v>30</v>
      </c>
      <c r="K30" s="56">
        <v>12.5</v>
      </c>
      <c r="L30" s="56">
        <v>26.25</v>
      </c>
      <c r="M30" s="56">
        <v>22</v>
      </c>
      <c r="N30" s="57">
        <v>2900</v>
      </c>
      <c r="O30" s="56">
        <v>29.88</v>
      </c>
      <c r="P30" s="56">
        <v>72.56</v>
      </c>
      <c r="Q30" s="56">
        <v>121.585542556617</v>
      </c>
    </row>
    <row r="31" spans="1:19">
      <c r="A31" s="23" t="s">
        <v>61</v>
      </c>
      <c r="B31" s="69">
        <v>161</v>
      </c>
      <c r="C31" s="23" t="s">
        <v>77</v>
      </c>
      <c r="D31" s="82">
        <v>171</v>
      </c>
      <c r="E31" s="82">
        <v>171</v>
      </c>
      <c r="F31" s="82" t="s">
        <v>103</v>
      </c>
      <c r="G31" s="82" t="s">
        <v>12</v>
      </c>
      <c r="H31" s="56">
        <v>30.5</v>
      </c>
      <c r="I31" s="56">
        <v>9.5</v>
      </c>
      <c r="J31" s="56">
        <v>29.5</v>
      </c>
      <c r="K31" s="56">
        <v>12.25</v>
      </c>
      <c r="L31" s="56">
        <v>25.92</v>
      </c>
      <c r="M31" s="56">
        <v>21.67</v>
      </c>
      <c r="N31" s="57">
        <v>4250</v>
      </c>
      <c r="O31" s="56">
        <v>22.36</v>
      </c>
      <c r="P31" s="56">
        <v>39.880000000000003</v>
      </c>
      <c r="Q31" s="56">
        <v>186.45076850448501</v>
      </c>
      <c r="S31" s="23"/>
    </row>
    <row r="32" spans="1:19">
      <c r="A32" s="23" t="s">
        <v>62</v>
      </c>
      <c r="B32" s="69" t="s">
        <v>137</v>
      </c>
      <c r="C32" s="23" t="s">
        <v>75</v>
      </c>
      <c r="D32" s="82">
        <v>111</v>
      </c>
      <c r="E32" s="82">
        <v>111</v>
      </c>
      <c r="F32" s="82" t="s">
        <v>103</v>
      </c>
      <c r="G32" s="82" t="s">
        <v>11</v>
      </c>
      <c r="H32" s="56">
        <v>40</v>
      </c>
      <c r="I32" s="56">
        <v>12</v>
      </c>
      <c r="J32" s="56">
        <v>35</v>
      </c>
      <c r="K32" s="56">
        <v>12</v>
      </c>
      <c r="L32" s="56">
        <v>29.5</v>
      </c>
      <c r="M32" s="56">
        <v>25</v>
      </c>
      <c r="N32" s="57">
        <v>5500</v>
      </c>
      <c r="O32" s="56">
        <v>25.56</v>
      </c>
      <c r="P32" s="56">
        <v>49.85</v>
      </c>
      <c r="Q32" s="56">
        <v>157.142857142857</v>
      </c>
      <c r="S32" s="23"/>
    </row>
    <row r="33" spans="1:19">
      <c r="A33" s="23" t="s">
        <v>64</v>
      </c>
      <c r="B33" s="69">
        <v>63383</v>
      </c>
      <c r="C33" s="23" t="s">
        <v>88</v>
      </c>
      <c r="D33" s="82">
        <v>129</v>
      </c>
      <c r="E33" s="82">
        <v>129</v>
      </c>
      <c r="F33" s="82" t="s">
        <v>103</v>
      </c>
      <c r="G33" s="82" t="s">
        <v>11</v>
      </c>
      <c r="H33" s="56">
        <v>38</v>
      </c>
      <c r="I33" s="56">
        <v>10.95</v>
      </c>
      <c r="J33" s="56">
        <v>32.4</v>
      </c>
      <c r="K33" s="56">
        <v>12</v>
      </c>
      <c r="L33" s="56">
        <v>27.9</v>
      </c>
      <c r="M33" s="56">
        <v>23.8</v>
      </c>
      <c r="N33" s="57">
        <v>5100</v>
      </c>
      <c r="O33" s="56">
        <v>24.12</v>
      </c>
      <c r="P33" s="56">
        <v>45.56</v>
      </c>
      <c r="Q33" s="56">
        <v>168.88508104322199</v>
      </c>
    </row>
    <row r="34" spans="1:19">
      <c r="A34" s="23" t="s">
        <v>195</v>
      </c>
      <c r="B34" s="69">
        <v>93644</v>
      </c>
      <c r="C34" s="23" t="s">
        <v>212</v>
      </c>
      <c r="D34" s="88">
        <v>168</v>
      </c>
      <c r="E34" s="88">
        <v>168</v>
      </c>
      <c r="F34" s="88"/>
      <c r="G34" s="88"/>
      <c r="H34" s="56"/>
      <c r="I34" s="56"/>
      <c r="J34" s="56"/>
      <c r="K34" s="56"/>
      <c r="L34" s="56"/>
      <c r="M34" s="56"/>
      <c r="N34" s="57"/>
      <c r="O34" s="56"/>
      <c r="P34" s="56"/>
      <c r="Q34" s="56"/>
    </row>
    <row r="35" spans="1:19">
      <c r="A35" s="23" t="s">
        <v>181</v>
      </c>
      <c r="B35" s="69">
        <v>26007</v>
      </c>
      <c r="C35" s="23" t="s">
        <v>182</v>
      </c>
      <c r="D35" s="83">
        <v>81</v>
      </c>
      <c r="E35" s="83">
        <v>90</v>
      </c>
      <c r="F35" s="83" t="s">
        <v>183</v>
      </c>
      <c r="G35" s="83" t="s">
        <v>10</v>
      </c>
      <c r="H35" s="56"/>
      <c r="I35" s="56"/>
      <c r="J35" s="56"/>
      <c r="K35" s="56"/>
      <c r="L35" s="56"/>
      <c r="M35" s="56"/>
      <c r="N35" s="57"/>
      <c r="O35" s="56"/>
      <c r="P35" s="56"/>
      <c r="Q35" s="56"/>
    </row>
    <row r="36" spans="1:19">
      <c r="A36" s="23" t="s">
        <v>189</v>
      </c>
      <c r="B36" s="69">
        <v>99</v>
      </c>
      <c r="C36" s="23" t="s">
        <v>101</v>
      </c>
      <c r="D36" s="82">
        <v>174</v>
      </c>
      <c r="E36" s="82">
        <v>174</v>
      </c>
      <c r="F36" s="82" t="s">
        <v>100</v>
      </c>
      <c r="G36" s="82" t="s">
        <v>12</v>
      </c>
      <c r="H36" s="56">
        <v>41.5</v>
      </c>
      <c r="I36" s="56">
        <v>13.87</v>
      </c>
      <c r="J36" s="56">
        <v>35</v>
      </c>
      <c r="K36" s="56">
        <v>13.75</v>
      </c>
      <c r="L36" s="56">
        <v>33.17</v>
      </c>
      <c r="M36" s="56">
        <v>26.25</v>
      </c>
      <c r="N36" s="57">
        <v>10500</v>
      </c>
      <c r="O36" s="56">
        <v>19.46</v>
      </c>
      <c r="P36" s="56">
        <v>19.46</v>
      </c>
      <c r="Q36" s="56">
        <v>259.15127955944303</v>
      </c>
    </row>
    <row r="37" spans="1:19">
      <c r="A37" s="23" t="s">
        <v>153</v>
      </c>
      <c r="B37" s="69">
        <v>63199</v>
      </c>
      <c r="C37" s="23" t="s">
        <v>154</v>
      </c>
      <c r="D37" s="82">
        <v>111</v>
      </c>
      <c r="E37" s="82">
        <v>111</v>
      </c>
      <c r="F37" s="82" t="s">
        <v>103</v>
      </c>
      <c r="G37" s="82" t="s">
        <v>11</v>
      </c>
      <c r="H37" s="56">
        <v>40</v>
      </c>
      <c r="I37" s="56">
        <v>12</v>
      </c>
      <c r="J37" s="56">
        <v>35</v>
      </c>
      <c r="K37" s="56">
        <v>12</v>
      </c>
      <c r="L37" s="56">
        <v>29.5</v>
      </c>
      <c r="M37" s="56">
        <v>25</v>
      </c>
      <c r="N37" s="57">
        <v>6000</v>
      </c>
      <c r="O37" s="56">
        <v>24.12</v>
      </c>
      <c r="P37" s="56">
        <v>47.08</v>
      </c>
      <c r="Q37" s="56">
        <f>((N37/(2240*POWER((M37/100),3))))</f>
        <v>171.42857142857142</v>
      </c>
    </row>
    <row r="38" spans="1:19">
      <c r="A38" s="23" t="s">
        <v>139</v>
      </c>
      <c r="B38" s="69">
        <v>60177</v>
      </c>
      <c r="C38" s="23" t="s">
        <v>212</v>
      </c>
      <c r="D38" s="82">
        <v>93</v>
      </c>
      <c r="E38" s="82">
        <v>93</v>
      </c>
      <c r="F38" s="82" t="s">
        <v>141</v>
      </c>
      <c r="G38" s="82" t="s">
        <v>10</v>
      </c>
      <c r="H38" s="56">
        <v>58.71</v>
      </c>
      <c r="I38" s="56">
        <v>18.45</v>
      </c>
      <c r="J38" s="56">
        <v>50.75</v>
      </c>
      <c r="K38" s="56">
        <v>16</v>
      </c>
      <c r="L38" s="56">
        <v>44</v>
      </c>
      <c r="M38" s="56">
        <v>35.799999999999997</v>
      </c>
      <c r="N38" s="57">
        <v>31641</v>
      </c>
      <c r="O38" s="56">
        <v>16.63</v>
      </c>
      <c r="P38" s="56">
        <v>33.83</v>
      </c>
      <c r="Q38" s="56">
        <f>((N38/(2240*POWER((M38/100),3))))</f>
        <v>307.8598847550997</v>
      </c>
      <c r="S38" s="23"/>
    </row>
    <row r="39" spans="1:19">
      <c r="A39" s="23" t="s">
        <v>68</v>
      </c>
      <c r="B39" s="69">
        <v>93121</v>
      </c>
      <c r="C39" s="23" t="s">
        <v>80</v>
      </c>
      <c r="D39" s="82">
        <v>132</v>
      </c>
      <c r="E39" s="82">
        <v>132</v>
      </c>
      <c r="F39" s="82" t="s">
        <v>103</v>
      </c>
      <c r="G39" s="82" t="s">
        <v>11</v>
      </c>
      <c r="H39" s="56">
        <v>35.25</v>
      </c>
      <c r="I39" s="56">
        <v>10.199999999999999</v>
      </c>
      <c r="J39" s="56">
        <v>37.200000000000003</v>
      </c>
      <c r="K39" s="56">
        <v>12</v>
      </c>
      <c r="L39" s="56">
        <v>26.83</v>
      </c>
      <c r="M39" s="56">
        <v>23.42</v>
      </c>
      <c r="N39" s="57">
        <v>3800</v>
      </c>
      <c r="O39" s="56">
        <v>29.81</v>
      </c>
      <c r="P39" s="56">
        <v>51.7</v>
      </c>
      <c r="Q39" s="56">
        <v>132.06109868494099</v>
      </c>
      <c r="S39" s="23"/>
    </row>
    <row r="40" spans="1:19">
      <c r="A40" s="23" t="s">
        <v>161</v>
      </c>
      <c r="B40" s="69">
        <v>87638</v>
      </c>
      <c r="C40" s="23" t="s">
        <v>201</v>
      </c>
      <c r="D40" s="5">
        <v>186</v>
      </c>
      <c r="E40" s="5">
        <v>186</v>
      </c>
      <c r="F40" s="5"/>
      <c r="G40" s="5"/>
      <c r="H40" s="56"/>
      <c r="I40" s="56"/>
      <c r="J40" s="56"/>
      <c r="K40" s="56"/>
      <c r="L40" s="56"/>
      <c r="M40" s="56"/>
      <c r="N40" s="57"/>
      <c r="O40" s="56"/>
      <c r="P40" s="56"/>
      <c r="Q40" s="56"/>
      <c r="S40" s="23"/>
    </row>
    <row r="41" spans="1:19">
      <c r="A41" s="23"/>
      <c r="B41" s="69"/>
      <c r="C41" s="23"/>
      <c r="D41" s="73"/>
      <c r="E41" s="73"/>
      <c r="F41" s="73"/>
      <c r="G41" s="73"/>
      <c r="H41" s="56"/>
      <c r="I41" s="56"/>
      <c r="J41" s="56"/>
      <c r="K41" s="56"/>
      <c r="L41" s="56"/>
      <c r="M41" s="56"/>
      <c r="N41" s="57"/>
      <c r="O41" s="56"/>
      <c r="P41" s="56"/>
      <c r="Q41" s="56"/>
    </row>
    <row r="42" spans="1:19">
      <c r="A42" s="23"/>
      <c r="B42" s="69"/>
      <c r="C42" s="23"/>
      <c r="D42" s="5"/>
      <c r="E42" s="5"/>
      <c r="F42" s="5"/>
      <c r="G42" s="5"/>
      <c r="H42" s="56"/>
      <c r="I42" s="56"/>
      <c r="J42" s="56"/>
      <c r="K42" s="56"/>
      <c r="L42" s="56"/>
      <c r="M42" s="56"/>
      <c r="N42" s="57"/>
      <c r="O42" s="56"/>
      <c r="P42" s="56"/>
      <c r="Q42" s="56"/>
    </row>
    <row r="43" spans="1:19">
      <c r="A43" s="23"/>
      <c r="B43" s="69"/>
      <c r="C43" s="23"/>
      <c r="D43" s="5"/>
      <c r="E43" s="5"/>
      <c r="F43" s="5"/>
      <c r="G43" s="5"/>
      <c r="H43" s="56"/>
      <c r="I43" s="56"/>
      <c r="J43" s="56"/>
      <c r="K43" s="56"/>
      <c r="L43" s="56"/>
      <c r="M43" s="56"/>
      <c r="N43" s="57"/>
      <c r="O43" s="56"/>
      <c r="P43" s="56"/>
      <c r="Q43" s="56"/>
    </row>
    <row r="44" spans="1:19">
      <c r="A44" s="23"/>
      <c r="B44" s="69"/>
      <c r="C44" s="23"/>
      <c r="D44" s="5"/>
      <c r="E44" s="5"/>
      <c r="F44" s="5"/>
      <c r="G44" s="5"/>
      <c r="H44" s="56"/>
      <c r="I44" s="56"/>
      <c r="J44" s="56"/>
      <c r="K44" s="56"/>
      <c r="L44" s="56"/>
      <c r="M44" s="56"/>
      <c r="N44" s="57"/>
      <c r="O44" s="56"/>
      <c r="P44" s="56"/>
      <c r="Q44" s="56"/>
    </row>
    <row r="45" spans="1:19">
      <c r="A45" s="23"/>
      <c r="B45" s="69"/>
      <c r="C45" s="23"/>
      <c r="D45" s="5"/>
      <c r="E45" s="5"/>
      <c r="F45" s="5"/>
      <c r="G45" s="5"/>
      <c r="H45" s="56"/>
      <c r="I45" s="56"/>
      <c r="J45" s="56"/>
      <c r="K45" s="56"/>
      <c r="L45" s="56"/>
      <c r="M45" s="56"/>
      <c r="N45" s="57"/>
      <c r="O45" s="56"/>
      <c r="P45" s="56"/>
      <c r="Q45" s="56"/>
    </row>
    <row r="46" spans="1:19">
      <c r="A46" s="23"/>
      <c r="B46" s="69"/>
      <c r="C46" s="23"/>
      <c r="D46" s="5"/>
      <c r="E46" s="5"/>
      <c r="F46" s="5"/>
      <c r="G46" s="5"/>
      <c r="H46" s="56"/>
      <c r="I46" s="56"/>
      <c r="J46" s="56"/>
      <c r="K46" s="56"/>
      <c r="L46" s="56"/>
      <c r="M46" s="56"/>
      <c r="N46" s="57"/>
      <c r="O46" s="56"/>
      <c r="P46" s="56"/>
      <c r="Q46" s="56"/>
    </row>
    <row r="47" spans="1:19">
      <c r="A47" s="23"/>
      <c r="B47" s="69"/>
      <c r="C47" s="23"/>
      <c r="D47" s="75"/>
      <c r="E47" s="75"/>
      <c r="F47" s="75"/>
      <c r="G47" s="75"/>
      <c r="H47" s="56"/>
      <c r="I47" s="56"/>
      <c r="J47" s="56"/>
      <c r="K47" s="56"/>
      <c r="L47" s="56"/>
      <c r="M47" s="56"/>
      <c r="N47" s="57"/>
      <c r="O47" s="56"/>
      <c r="P47" s="56"/>
      <c r="Q47" s="56"/>
    </row>
    <row r="49" spans="1:17">
      <c r="A49" t="s">
        <v>208</v>
      </c>
    </row>
    <row r="51" spans="1:17">
      <c r="A51" s="22" t="s">
        <v>69</v>
      </c>
      <c r="B51" s="68" t="s">
        <v>104</v>
      </c>
      <c r="C51" s="22" t="s">
        <v>70</v>
      </c>
      <c r="D51" s="25" t="s">
        <v>71</v>
      </c>
      <c r="E51" s="25" t="s">
        <v>72</v>
      </c>
      <c r="F51" s="22" t="s">
        <v>102</v>
      </c>
      <c r="G51" s="22" t="s">
        <v>118</v>
      </c>
      <c r="H51" s="55" t="s">
        <v>16</v>
      </c>
      <c r="I51" s="55" t="s">
        <v>17</v>
      </c>
      <c r="J51" s="55" t="s">
        <v>105</v>
      </c>
      <c r="K51" s="55" t="s">
        <v>13</v>
      </c>
      <c r="L51" s="55" t="s">
        <v>106</v>
      </c>
      <c r="M51" s="55" t="s">
        <v>107</v>
      </c>
      <c r="N51" s="55" t="s">
        <v>108</v>
      </c>
      <c r="O51" s="55" t="s">
        <v>109</v>
      </c>
      <c r="P51" s="55" t="s">
        <v>110</v>
      </c>
      <c r="Q51" s="55" t="s">
        <v>111</v>
      </c>
    </row>
    <row r="52" spans="1:17">
      <c r="A52" s="23" t="s">
        <v>73</v>
      </c>
      <c r="B52" s="69">
        <v>14</v>
      </c>
      <c r="C52" s="23" t="s">
        <v>74</v>
      </c>
      <c r="D52" s="94">
        <v>162</v>
      </c>
      <c r="E52" s="94">
        <v>162</v>
      </c>
      <c r="F52" s="94" t="s">
        <v>103</v>
      </c>
      <c r="G52" s="94" t="s">
        <v>12</v>
      </c>
      <c r="H52" s="56">
        <v>47</v>
      </c>
      <c r="I52" s="56">
        <v>15</v>
      </c>
      <c r="J52" s="56">
        <v>40.75</v>
      </c>
      <c r="K52" s="56">
        <v>12.25</v>
      </c>
      <c r="L52" s="56">
        <v>35.5</v>
      </c>
      <c r="M52" s="56">
        <v>27.5</v>
      </c>
      <c r="N52" s="57">
        <v>15000</v>
      </c>
      <c r="O52" s="56">
        <v>17.329999999999998</v>
      </c>
      <c r="P52" s="56">
        <v>33.47</v>
      </c>
      <c r="Q52" s="56">
        <v>321.99205752924701</v>
      </c>
    </row>
    <row r="53" spans="1:17">
      <c r="A53" s="23" t="s">
        <v>29</v>
      </c>
      <c r="B53" s="69">
        <v>93227</v>
      </c>
      <c r="C53" s="23" t="s">
        <v>81</v>
      </c>
      <c r="D53" s="94">
        <v>180</v>
      </c>
      <c r="E53" s="94">
        <v>180</v>
      </c>
      <c r="F53" s="94" t="s">
        <v>103</v>
      </c>
      <c r="G53" s="94" t="s">
        <v>12</v>
      </c>
      <c r="H53" s="56">
        <v>31.56</v>
      </c>
      <c r="I53" s="56">
        <v>9.32</v>
      </c>
      <c r="J53" s="56">
        <v>32.57</v>
      </c>
      <c r="K53" s="56">
        <v>11</v>
      </c>
      <c r="L53" s="56">
        <v>25.25</v>
      </c>
      <c r="M53" s="56">
        <v>21.83</v>
      </c>
      <c r="N53" s="57">
        <v>4200</v>
      </c>
      <c r="O53" s="56">
        <v>22.55</v>
      </c>
      <c r="P53" s="56">
        <v>40.36</v>
      </c>
      <c r="Q53" s="56">
        <v>180.235387641193</v>
      </c>
    </row>
    <row r="54" spans="1:17">
      <c r="A54" s="23" t="s">
        <v>184</v>
      </c>
      <c r="B54" s="69">
        <v>2511</v>
      </c>
      <c r="C54" s="23" t="s">
        <v>185</v>
      </c>
      <c r="D54" s="94">
        <v>96</v>
      </c>
      <c r="E54" s="94">
        <v>96</v>
      </c>
      <c r="F54" s="94"/>
      <c r="G54" s="94"/>
      <c r="H54" s="56"/>
      <c r="I54" s="56"/>
      <c r="J54" s="56"/>
      <c r="K54" s="56"/>
      <c r="L54" s="56"/>
      <c r="M54" s="56"/>
      <c r="N54" s="57"/>
      <c r="O54" s="56"/>
      <c r="P54" s="56"/>
      <c r="Q54" s="56"/>
    </row>
    <row r="55" spans="1:17">
      <c r="A55" s="23" t="s">
        <v>177</v>
      </c>
      <c r="B55" s="69">
        <v>31196</v>
      </c>
      <c r="C55" s="23" t="s">
        <v>178</v>
      </c>
      <c r="D55" s="94">
        <v>141</v>
      </c>
      <c r="E55" s="94">
        <v>141</v>
      </c>
      <c r="F55" s="94" t="s">
        <v>103</v>
      </c>
      <c r="G55" s="94" t="s">
        <v>11</v>
      </c>
      <c r="H55" s="56">
        <v>36.68</v>
      </c>
      <c r="I55" s="56">
        <v>11.3</v>
      </c>
      <c r="J55" s="56">
        <v>32</v>
      </c>
      <c r="K55" s="56">
        <v>11.99</v>
      </c>
      <c r="L55" s="56">
        <v>27.17</v>
      </c>
      <c r="M55" s="56">
        <v>22.83</v>
      </c>
      <c r="N55" s="57">
        <v>6531</v>
      </c>
      <c r="O55" s="56">
        <v>20.27</v>
      </c>
      <c r="P55" s="56">
        <v>41</v>
      </c>
      <c r="Q55" s="56">
        <v>245</v>
      </c>
    </row>
    <row r="56" spans="1:17">
      <c r="A56" s="23" t="s">
        <v>66</v>
      </c>
      <c r="B56" s="69">
        <v>142</v>
      </c>
      <c r="C56" s="23" t="s">
        <v>79</v>
      </c>
      <c r="D56" s="94">
        <v>141</v>
      </c>
      <c r="E56" s="94">
        <v>141</v>
      </c>
      <c r="F56" s="94" t="s">
        <v>103</v>
      </c>
      <c r="G56" s="94" t="s">
        <v>11</v>
      </c>
      <c r="H56" s="56">
        <v>47.5</v>
      </c>
      <c r="I56" s="56">
        <v>15</v>
      </c>
      <c r="J56" s="56">
        <v>41.75</v>
      </c>
      <c r="K56" s="56">
        <v>11.5</v>
      </c>
      <c r="L56" s="56">
        <v>36</v>
      </c>
      <c r="M56" s="56">
        <v>29</v>
      </c>
      <c r="N56" s="57">
        <v>12800</v>
      </c>
      <c r="O56" s="56">
        <v>19.03</v>
      </c>
      <c r="P56" s="56">
        <v>37.770000000000003</v>
      </c>
      <c r="Q56" s="56">
        <v>234.297663466551</v>
      </c>
    </row>
    <row r="57" spans="1:17">
      <c r="A57" s="23" t="s">
        <v>63</v>
      </c>
      <c r="B57" s="69">
        <v>63076</v>
      </c>
      <c r="C57" s="23" t="s">
        <v>98</v>
      </c>
      <c r="D57" s="94">
        <v>108</v>
      </c>
      <c r="E57" s="94">
        <v>108</v>
      </c>
      <c r="F57" s="94" t="s">
        <v>103</v>
      </c>
      <c r="G57" s="94" t="s">
        <v>10</v>
      </c>
      <c r="H57" s="56">
        <v>36</v>
      </c>
      <c r="I57" s="56">
        <v>11.75</v>
      </c>
      <c r="J57" s="56">
        <v>31.5</v>
      </c>
      <c r="K57" s="56">
        <v>10.75</v>
      </c>
      <c r="L57" s="56">
        <v>30</v>
      </c>
      <c r="M57" s="56">
        <v>27.5</v>
      </c>
      <c r="N57" s="57">
        <v>3750</v>
      </c>
      <c r="O57" s="56">
        <v>27.8</v>
      </c>
      <c r="P57" s="56">
        <v>55.79</v>
      </c>
      <c r="Q57" s="56">
        <v>80.498014382311894</v>
      </c>
    </row>
    <row r="58" spans="1:17">
      <c r="A58" s="23" t="s">
        <v>193</v>
      </c>
      <c r="B58" s="69">
        <v>8675309</v>
      </c>
      <c r="C58" s="23" t="s">
        <v>210</v>
      </c>
      <c r="D58" s="94">
        <v>219</v>
      </c>
      <c r="E58" s="94">
        <v>219</v>
      </c>
      <c r="F58" s="94"/>
      <c r="G58" s="94"/>
      <c r="H58" s="56"/>
      <c r="I58" s="56"/>
      <c r="J58" s="56"/>
      <c r="K58" s="56"/>
      <c r="L58" s="56"/>
      <c r="M58" s="56"/>
      <c r="N58" s="57"/>
      <c r="O58" s="56"/>
    </row>
    <row r="67" spans="1:17">
      <c r="A67" s="23" t="s">
        <v>73</v>
      </c>
      <c r="B67" s="69">
        <v>14</v>
      </c>
      <c r="C67" s="23" t="s">
        <v>74</v>
      </c>
      <c r="D67" s="80">
        <v>162</v>
      </c>
      <c r="E67" s="80">
        <v>162</v>
      </c>
      <c r="F67" s="80" t="s">
        <v>103</v>
      </c>
      <c r="G67" s="80" t="s">
        <v>12</v>
      </c>
      <c r="H67" s="56">
        <v>47</v>
      </c>
      <c r="I67" s="56">
        <v>15</v>
      </c>
      <c r="J67" s="56">
        <v>40.75</v>
      </c>
      <c r="K67" s="56">
        <v>12.25</v>
      </c>
      <c r="L67" s="56">
        <v>35.5</v>
      </c>
      <c r="M67" s="56">
        <v>27.5</v>
      </c>
      <c r="N67" s="57">
        <v>15000</v>
      </c>
      <c r="O67" s="56">
        <v>17.329999999999998</v>
      </c>
      <c r="P67" s="56">
        <v>33.47</v>
      </c>
      <c r="Q67" s="56">
        <f t="shared" ref="Q67:Q98" si="1">((N67/(2240*POWER((M67/100),3))))</f>
        <v>321.99205752924752</v>
      </c>
    </row>
    <row r="68" spans="1:17">
      <c r="A68" s="23" t="s">
        <v>29</v>
      </c>
      <c r="B68" s="69">
        <v>93227</v>
      </c>
      <c r="C68" s="23" t="s">
        <v>81</v>
      </c>
      <c r="D68" s="80">
        <v>180</v>
      </c>
      <c r="E68" s="80"/>
      <c r="F68" s="80" t="s">
        <v>103</v>
      </c>
      <c r="G68" s="80" t="s">
        <v>12</v>
      </c>
      <c r="H68" s="56">
        <v>31.56</v>
      </c>
      <c r="I68" s="56">
        <v>9.32</v>
      </c>
      <c r="J68" s="56">
        <v>32.57</v>
      </c>
      <c r="K68" s="56">
        <v>11</v>
      </c>
      <c r="L68" s="56">
        <v>25.25</v>
      </c>
      <c r="M68" s="56">
        <v>21.83</v>
      </c>
      <c r="N68" s="57">
        <v>4200</v>
      </c>
      <c r="O68" s="56">
        <v>22.55</v>
      </c>
      <c r="P68" s="56">
        <v>40.36</v>
      </c>
      <c r="Q68" s="56">
        <f t="shared" si="1"/>
        <v>180.2353876411932</v>
      </c>
    </row>
    <row r="69" spans="1:17">
      <c r="A69" s="23" t="s">
        <v>48</v>
      </c>
      <c r="B69" s="69">
        <v>39519</v>
      </c>
      <c r="C69" s="23" t="s">
        <v>116</v>
      </c>
      <c r="D69" s="80">
        <v>48</v>
      </c>
      <c r="E69" s="80">
        <v>54</v>
      </c>
      <c r="F69" s="80" t="s">
        <v>103</v>
      </c>
      <c r="G69" s="80" t="s">
        <v>10</v>
      </c>
      <c r="H69" s="56">
        <v>51.25</v>
      </c>
      <c r="I69" s="56">
        <v>14.04</v>
      </c>
      <c r="J69" s="56">
        <v>50.45</v>
      </c>
      <c r="K69" s="56">
        <v>18.47</v>
      </c>
      <c r="L69" s="56">
        <v>39.4</v>
      </c>
      <c r="M69" s="56">
        <v>34.119999999999997</v>
      </c>
      <c r="N69" s="57">
        <v>13000</v>
      </c>
      <c r="O69" s="56">
        <v>29.96</v>
      </c>
      <c r="P69" s="56">
        <v>63.34</v>
      </c>
      <c r="Q69" s="56">
        <f t="shared" si="1"/>
        <v>146.10607247052613</v>
      </c>
    </row>
    <row r="70" spans="1:17">
      <c r="A70" s="23" t="s">
        <v>162</v>
      </c>
      <c r="B70" s="69">
        <v>73304</v>
      </c>
      <c r="C70" s="78" t="s">
        <v>163</v>
      </c>
      <c r="D70" s="80">
        <v>174</v>
      </c>
      <c r="E70" s="80">
        <v>174</v>
      </c>
      <c r="F70" s="80" t="s">
        <v>103</v>
      </c>
      <c r="G70" s="80" t="s">
        <v>12</v>
      </c>
      <c r="H70" s="56">
        <v>28.75</v>
      </c>
      <c r="I70" s="56">
        <v>9.66</v>
      </c>
      <c r="J70" s="56">
        <v>28</v>
      </c>
      <c r="K70" s="56">
        <v>9.75</v>
      </c>
      <c r="L70" s="56">
        <v>24.5</v>
      </c>
      <c r="M70" s="56">
        <v>20.5</v>
      </c>
      <c r="N70" s="57">
        <v>2900</v>
      </c>
      <c r="O70" s="56">
        <v>24.11</v>
      </c>
      <c r="P70" s="56">
        <v>46.03</v>
      </c>
      <c r="Q70" s="56">
        <f t="shared" si="1"/>
        <v>150.27557431178971</v>
      </c>
    </row>
    <row r="71" spans="1:17">
      <c r="A71" s="23" t="s">
        <v>90</v>
      </c>
      <c r="B71" s="69">
        <v>93575</v>
      </c>
      <c r="C71" s="23" t="s">
        <v>91</v>
      </c>
      <c r="D71" s="80">
        <v>78</v>
      </c>
      <c r="E71" s="80">
        <v>84</v>
      </c>
      <c r="F71" s="80" t="s">
        <v>103</v>
      </c>
      <c r="G71" s="80" t="s">
        <v>10</v>
      </c>
      <c r="H71" s="56">
        <v>41.33</v>
      </c>
      <c r="I71" s="56">
        <v>12.5</v>
      </c>
      <c r="J71" s="56">
        <v>41.33</v>
      </c>
      <c r="K71" s="56">
        <v>14.25</v>
      </c>
      <c r="L71" s="56">
        <v>33</v>
      </c>
      <c r="M71" s="56">
        <v>30</v>
      </c>
      <c r="N71" s="57">
        <v>6400</v>
      </c>
      <c r="O71" s="56">
        <v>28.77</v>
      </c>
      <c r="P71" s="56">
        <v>80.33</v>
      </c>
      <c r="Q71" s="56">
        <f t="shared" si="1"/>
        <v>105.82010582010582</v>
      </c>
    </row>
    <row r="72" spans="1:17">
      <c r="A72" s="23" t="s">
        <v>49</v>
      </c>
      <c r="B72" s="69">
        <v>36051</v>
      </c>
      <c r="C72" s="23" t="s">
        <v>114</v>
      </c>
      <c r="D72" s="80">
        <v>105</v>
      </c>
      <c r="E72" s="80">
        <v>111</v>
      </c>
      <c r="F72" s="80" t="s">
        <v>141</v>
      </c>
      <c r="G72" s="80" t="s">
        <v>10</v>
      </c>
      <c r="H72" s="56">
        <v>41.94</v>
      </c>
      <c r="I72" s="56">
        <v>12.79</v>
      </c>
      <c r="J72" s="56">
        <v>46.5</v>
      </c>
      <c r="K72" s="56">
        <v>16</v>
      </c>
      <c r="L72" s="56">
        <v>35.729999999999997</v>
      </c>
      <c r="M72" s="56">
        <v>29.5</v>
      </c>
      <c r="N72" s="57">
        <v>10500</v>
      </c>
      <c r="O72" s="56">
        <v>24.19</v>
      </c>
      <c r="P72" s="56">
        <v>51.76</v>
      </c>
      <c r="Q72" s="56">
        <f t="shared" si="1"/>
        <v>182.58926180378717</v>
      </c>
    </row>
    <row r="73" spans="1:17">
      <c r="A73" s="23" t="s">
        <v>113</v>
      </c>
      <c r="B73" s="69">
        <v>93063</v>
      </c>
      <c r="C73" s="23" t="s">
        <v>115</v>
      </c>
      <c r="D73" s="80">
        <v>48</v>
      </c>
      <c r="E73" s="80">
        <v>48</v>
      </c>
      <c r="F73" s="80" t="s">
        <v>103</v>
      </c>
      <c r="G73" s="80" t="s">
        <v>10</v>
      </c>
      <c r="H73" s="56">
        <v>51.61</v>
      </c>
      <c r="I73" s="56">
        <v>14.47</v>
      </c>
      <c r="J73" s="56">
        <v>48.45</v>
      </c>
      <c r="K73" s="56">
        <v>17.72</v>
      </c>
      <c r="L73" s="56">
        <v>39.299999999999997</v>
      </c>
      <c r="M73" s="56">
        <v>34.83</v>
      </c>
      <c r="N73" s="57">
        <v>15211</v>
      </c>
      <c r="O73" s="56">
        <v>23.46</v>
      </c>
      <c r="P73" s="56">
        <v>42.47</v>
      </c>
      <c r="Q73" s="56">
        <f t="shared" si="1"/>
        <v>160.71237703615463</v>
      </c>
    </row>
    <row r="74" spans="1:17">
      <c r="A74" s="23" t="s">
        <v>50</v>
      </c>
      <c r="B74" s="69">
        <v>93084</v>
      </c>
      <c r="C74" s="23" t="s">
        <v>84</v>
      </c>
      <c r="D74" s="80">
        <v>159</v>
      </c>
      <c r="E74" s="80"/>
      <c r="F74" s="80" t="s">
        <v>103</v>
      </c>
      <c r="G74" s="80" t="s">
        <v>12</v>
      </c>
      <c r="H74" s="56">
        <v>27.75</v>
      </c>
      <c r="I74" s="56">
        <v>8.25</v>
      </c>
      <c r="J74" s="56">
        <v>29.75</v>
      </c>
      <c r="K74" s="56">
        <v>11.72</v>
      </c>
      <c r="L74" s="56">
        <v>25.7</v>
      </c>
      <c r="M74" s="56">
        <v>20</v>
      </c>
      <c r="N74" s="57">
        <v>2600</v>
      </c>
      <c r="O74" s="56">
        <v>27.79</v>
      </c>
      <c r="P74" s="56">
        <v>46.9</v>
      </c>
      <c r="Q74" s="56">
        <f t="shared" si="1"/>
        <v>145.08928571428567</v>
      </c>
    </row>
    <row r="75" spans="1:17">
      <c r="A75" s="23" t="s">
        <v>51</v>
      </c>
      <c r="B75" s="69">
        <v>43162</v>
      </c>
      <c r="C75" s="23" t="s">
        <v>92</v>
      </c>
      <c r="D75" s="80">
        <v>153</v>
      </c>
      <c r="E75" s="80">
        <v>153</v>
      </c>
      <c r="F75" s="80" t="s">
        <v>103</v>
      </c>
      <c r="G75" s="80" t="s">
        <v>12</v>
      </c>
      <c r="H75" s="56">
        <v>49.5</v>
      </c>
      <c r="I75" s="56">
        <v>15.33</v>
      </c>
      <c r="J75" s="56">
        <v>42</v>
      </c>
      <c r="K75" s="56">
        <v>11</v>
      </c>
      <c r="L75" s="56">
        <v>36.83</v>
      </c>
      <c r="M75" s="56">
        <v>29.5</v>
      </c>
      <c r="N75" s="57">
        <v>13500</v>
      </c>
      <c r="O75" s="56">
        <v>18.71</v>
      </c>
      <c r="P75" s="56">
        <v>39.33</v>
      </c>
      <c r="Q75" s="56">
        <f t="shared" si="1"/>
        <v>234.7576223191549</v>
      </c>
    </row>
    <row r="76" spans="1:17">
      <c r="A76" s="23" t="s">
        <v>52</v>
      </c>
      <c r="B76" s="69">
        <v>43019</v>
      </c>
      <c r="C76" s="23" t="s">
        <v>89</v>
      </c>
      <c r="D76" s="80">
        <v>174</v>
      </c>
      <c r="E76" s="80">
        <v>180</v>
      </c>
      <c r="F76" s="80" t="s">
        <v>103</v>
      </c>
      <c r="G76" s="80" t="s">
        <v>12</v>
      </c>
      <c r="H76" s="56">
        <v>26.75</v>
      </c>
      <c r="I76" s="56">
        <v>9</v>
      </c>
      <c r="J76" s="56">
        <v>30.25</v>
      </c>
      <c r="K76" s="56">
        <v>11.25</v>
      </c>
      <c r="L76" s="56">
        <v>25.2</v>
      </c>
      <c r="M76" s="56">
        <v>20.75</v>
      </c>
      <c r="N76" s="57">
        <v>3100</v>
      </c>
      <c r="O76" s="56">
        <v>24.78</v>
      </c>
      <c r="P76" s="56">
        <v>49.66</v>
      </c>
      <c r="Q76" s="56">
        <f t="shared" si="1"/>
        <v>154.90283719536922</v>
      </c>
    </row>
    <row r="77" spans="1:17">
      <c r="A77" s="23" t="s">
        <v>53</v>
      </c>
      <c r="B77" s="69">
        <v>53477</v>
      </c>
      <c r="C77" s="23" t="s">
        <v>93</v>
      </c>
      <c r="D77" s="80">
        <v>132</v>
      </c>
      <c r="E77" s="80">
        <v>132</v>
      </c>
      <c r="F77" s="80" t="s">
        <v>103</v>
      </c>
      <c r="G77" s="80" t="s">
        <v>11</v>
      </c>
      <c r="H77" s="56">
        <v>48.42</v>
      </c>
      <c r="I77" s="56">
        <v>14.33</v>
      </c>
      <c r="J77" s="56">
        <v>42.33</v>
      </c>
      <c r="K77" s="56">
        <v>13</v>
      </c>
      <c r="L77" s="56">
        <v>36.17</v>
      </c>
      <c r="M77" s="56">
        <v>29.42</v>
      </c>
      <c r="N77" s="57">
        <v>15300</v>
      </c>
      <c r="O77" s="56">
        <v>17.77</v>
      </c>
      <c r="P77" s="56">
        <v>35.47</v>
      </c>
      <c r="Q77" s="56">
        <f t="shared" si="1"/>
        <v>268.2349766677014</v>
      </c>
    </row>
    <row r="78" spans="1:17">
      <c r="A78" s="23" t="s">
        <v>54</v>
      </c>
      <c r="B78" s="69">
        <v>25260</v>
      </c>
      <c r="C78" s="23" t="s">
        <v>97</v>
      </c>
      <c r="D78" s="80">
        <v>72</v>
      </c>
      <c r="E78" s="80">
        <v>72</v>
      </c>
      <c r="F78" s="80" t="s">
        <v>103</v>
      </c>
      <c r="G78" s="80" t="s">
        <v>10</v>
      </c>
      <c r="H78" s="56">
        <v>48</v>
      </c>
      <c r="I78" s="56">
        <v>14.25</v>
      </c>
      <c r="J78" s="56">
        <v>47</v>
      </c>
      <c r="K78" s="56">
        <v>14.58</v>
      </c>
      <c r="L78" s="56">
        <v>35.42</v>
      </c>
      <c r="M78" s="56">
        <v>30</v>
      </c>
      <c r="N78" s="57">
        <v>9800</v>
      </c>
      <c r="O78" s="56">
        <v>26.64</v>
      </c>
      <c r="P78" s="56">
        <v>50.21</v>
      </c>
      <c r="Q78" s="56">
        <f t="shared" si="1"/>
        <v>162.03703703703704</v>
      </c>
    </row>
    <row r="79" spans="1:17">
      <c r="A79" s="23" t="s">
        <v>55</v>
      </c>
      <c r="B79" s="69">
        <v>43067</v>
      </c>
      <c r="C79" s="23" t="s">
        <v>82</v>
      </c>
      <c r="D79" s="80">
        <v>168</v>
      </c>
      <c r="E79" s="80">
        <v>168</v>
      </c>
      <c r="F79" s="80" t="s">
        <v>103</v>
      </c>
      <c r="G79" s="80" t="s">
        <v>12</v>
      </c>
      <c r="H79" s="56">
        <v>40.86</v>
      </c>
      <c r="I79" s="56">
        <v>13</v>
      </c>
      <c r="J79" s="56">
        <v>35.36</v>
      </c>
      <c r="K79" s="56">
        <v>11.79</v>
      </c>
      <c r="L79" s="56">
        <v>31.71</v>
      </c>
      <c r="M79" s="56">
        <v>25</v>
      </c>
      <c r="N79" s="57">
        <v>9400</v>
      </c>
      <c r="O79" s="56">
        <v>18.73</v>
      </c>
      <c r="P79" s="56">
        <v>33.700000000000003</v>
      </c>
      <c r="Q79" s="56">
        <f t="shared" si="1"/>
        <v>268.57142857142856</v>
      </c>
    </row>
    <row r="80" spans="1:17">
      <c r="A80" s="23" t="s">
        <v>56</v>
      </c>
      <c r="B80" s="69">
        <v>30714</v>
      </c>
      <c r="C80" s="23" t="s">
        <v>85</v>
      </c>
      <c r="D80" s="80">
        <v>108</v>
      </c>
      <c r="E80" s="80">
        <v>108</v>
      </c>
      <c r="F80" s="80" t="s">
        <v>103</v>
      </c>
      <c r="G80" s="80" t="s">
        <v>10</v>
      </c>
      <c r="H80" s="56">
        <v>36</v>
      </c>
      <c r="I80" s="56">
        <v>11.75</v>
      </c>
      <c r="J80" s="56">
        <v>31.5</v>
      </c>
      <c r="K80" s="56">
        <v>10.75</v>
      </c>
      <c r="L80" s="56">
        <v>30</v>
      </c>
      <c r="M80" s="56">
        <v>27.5</v>
      </c>
      <c r="N80" s="57">
        <v>3600</v>
      </c>
      <c r="O80" s="56">
        <v>28.56</v>
      </c>
      <c r="P80" s="56">
        <v>57.33</v>
      </c>
      <c r="Q80" s="56">
        <f t="shared" si="1"/>
        <v>77.278093807019403</v>
      </c>
    </row>
    <row r="81" spans="1:17">
      <c r="A81" s="23" t="s">
        <v>57</v>
      </c>
      <c r="B81" s="69">
        <v>23798</v>
      </c>
      <c r="C81" s="23" t="s">
        <v>76</v>
      </c>
      <c r="D81" s="80">
        <v>51</v>
      </c>
      <c r="E81" s="80">
        <v>57</v>
      </c>
      <c r="F81" s="80" t="s">
        <v>103</v>
      </c>
      <c r="G81" s="80" t="s">
        <v>10</v>
      </c>
      <c r="H81" s="56">
        <v>52</v>
      </c>
      <c r="I81" s="56">
        <v>16</v>
      </c>
      <c r="J81" s="56">
        <v>55</v>
      </c>
      <c r="K81" s="56">
        <v>18</v>
      </c>
      <c r="L81" s="56">
        <v>47.67</v>
      </c>
      <c r="M81" s="56">
        <v>37.17</v>
      </c>
      <c r="N81" s="57">
        <v>18689</v>
      </c>
      <c r="O81" s="56">
        <v>23.26</v>
      </c>
      <c r="P81" s="56">
        <v>45.15</v>
      </c>
      <c r="Q81" s="56">
        <f t="shared" si="1"/>
        <v>162.46520482011175</v>
      </c>
    </row>
    <row r="82" spans="1:17">
      <c r="A82" s="23" t="s">
        <v>95</v>
      </c>
      <c r="B82" s="69" t="s">
        <v>112</v>
      </c>
      <c r="C82" s="23" t="s">
        <v>96</v>
      </c>
      <c r="D82" s="80">
        <v>120</v>
      </c>
      <c r="E82" s="80">
        <v>129</v>
      </c>
      <c r="F82" s="80" t="s">
        <v>103</v>
      </c>
      <c r="G82" s="80" t="s">
        <v>11</v>
      </c>
      <c r="H82" s="56">
        <v>31.5</v>
      </c>
      <c r="I82" s="56">
        <v>9.5</v>
      </c>
      <c r="J82" s="56">
        <v>30</v>
      </c>
      <c r="K82" s="56">
        <v>12.5</v>
      </c>
      <c r="L82" s="56">
        <v>26.25</v>
      </c>
      <c r="M82" s="56">
        <v>22</v>
      </c>
      <c r="N82" s="57">
        <v>2900</v>
      </c>
      <c r="O82" s="56">
        <v>29.88</v>
      </c>
      <c r="P82" s="56">
        <v>72.56</v>
      </c>
      <c r="Q82" s="56">
        <f t="shared" si="1"/>
        <v>121.58554255661696</v>
      </c>
    </row>
    <row r="83" spans="1:17">
      <c r="A83" s="23" t="s">
        <v>58</v>
      </c>
      <c r="B83" s="69" t="s">
        <v>117</v>
      </c>
      <c r="C83" s="23" t="s">
        <v>78</v>
      </c>
      <c r="D83" s="80">
        <v>54</v>
      </c>
      <c r="E83" s="80"/>
      <c r="F83" s="80" t="s">
        <v>103</v>
      </c>
      <c r="G83" s="80" t="s">
        <v>10</v>
      </c>
      <c r="H83" s="56">
        <v>38.26</v>
      </c>
      <c r="I83" s="56">
        <v>10.89</v>
      </c>
      <c r="J83" s="56">
        <v>40.5</v>
      </c>
      <c r="K83" s="56">
        <v>14.57</v>
      </c>
      <c r="L83" s="56">
        <v>30.94</v>
      </c>
      <c r="M83" s="56">
        <v>27.56</v>
      </c>
      <c r="N83" s="57">
        <v>4558</v>
      </c>
      <c r="O83" s="56">
        <v>33.200000000000003</v>
      </c>
      <c r="P83" s="56">
        <v>78.209999999999994</v>
      </c>
      <c r="Q83" s="56">
        <f t="shared" si="1"/>
        <v>97.205013026621927</v>
      </c>
    </row>
    <row r="84" spans="1:17">
      <c r="A84" s="23" t="s">
        <v>59</v>
      </c>
      <c r="B84" s="69">
        <v>73052</v>
      </c>
      <c r="C84" s="23" t="s">
        <v>87</v>
      </c>
      <c r="D84" s="80">
        <v>162</v>
      </c>
      <c r="E84" s="80">
        <v>162</v>
      </c>
      <c r="F84" s="80" t="s">
        <v>103</v>
      </c>
      <c r="G84" s="80" t="s">
        <v>12</v>
      </c>
      <c r="H84" s="56">
        <v>42.5</v>
      </c>
      <c r="I84" s="56">
        <v>12.83</v>
      </c>
      <c r="J84" s="56">
        <v>36.83</v>
      </c>
      <c r="K84" s="56">
        <v>12</v>
      </c>
      <c r="L84" s="56">
        <v>30.79</v>
      </c>
      <c r="M84" s="56">
        <v>25.42</v>
      </c>
      <c r="N84" s="57">
        <v>10200</v>
      </c>
      <c r="O84" s="56">
        <v>18.5</v>
      </c>
      <c r="P84" s="56">
        <v>33.26</v>
      </c>
      <c r="Q84" s="56">
        <f t="shared" si="1"/>
        <v>277.22060997294335</v>
      </c>
    </row>
    <row r="85" spans="1:17">
      <c r="A85" s="23" t="s">
        <v>60</v>
      </c>
      <c r="B85" s="69">
        <v>2276</v>
      </c>
      <c r="C85" s="23" t="s">
        <v>86</v>
      </c>
      <c r="D85" s="80">
        <v>177</v>
      </c>
      <c r="E85" s="80">
        <v>177</v>
      </c>
      <c r="F85" s="80" t="s">
        <v>103</v>
      </c>
      <c r="G85" s="80" t="s">
        <v>12</v>
      </c>
      <c r="H85" s="56">
        <v>43</v>
      </c>
      <c r="I85" s="56">
        <v>13.16</v>
      </c>
      <c r="J85" s="56">
        <v>37.5</v>
      </c>
      <c r="K85" s="56">
        <v>12</v>
      </c>
      <c r="L85" s="56">
        <v>29.91</v>
      </c>
      <c r="M85" s="56">
        <v>25</v>
      </c>
      <c r="N85" s="57">
        <v>10200</v>
      </c>
      <c r="O85" s="56">
        <v>19.02</v>
      </c>
      <c r="P85" s="56">
        <v>37.85</v>
      </c>
      <c r="Q85" s="56">
        <f t="shared" si="1"/>
        <v>291.42857142857144</v>
      </c>
    </row>
    <row r="86" spans="1:17">
      <c r="A86" s="23" t="s">
        <v>61</v>
      </c>
      <c r="B86" s="69">
        <v>161</v>
      </c>
      <c r="C86" s="23" t="s">
        <v>77</v>
      </c>
      <c r="D86" s="80">
        <v>171</v>
      </c>
      <c r="E86" s="80"/>
      <c r="F86" s="80" t="s">
        <v>103</v>
      </c>
      <c r="G86" s="80" t="s">
        <v>12</v>
      </c>
      <c r="H86" s="56">
        <v>30.5</v>
      </c>
      <c r="I86" s="56">
        <v>9.5</v>
      </c>
      <c r="J86" s="56">
        <v>29.5</v>
      </c>
      <c r="K86" s="56">
        <v>12.25</v>
      </c>
      <c r="L86" s="56">
        <v>25.92</v>
      </c>
      <c r="M86" s="56">
        <v>21.67</v>
      </c>
      <c r="N86" s="57">
        <v>4250</v>
      </c>
      <c r="O86" s="56">
        <v>22.36</v>
      </c>
      <c r="P86" s="56">
        <v>39.880000000000003</v>
      </c>
      <c r="Q86" s="56">
        <f t="shared" si="1"/>
        <v>186.45076850448498</v>
      </c>
    </row>
    <row r="87" spans="1:17">
      <c r="A87" s="23" t="s">
        <v>62</v>
      </c>
      <c r="B87" s="69" t="s">
        <v>137</v>
      </c>
      <c r="C87" s="23" t="s">
        <v>75</v>
      </c>
      <c r="D87" s="80">
        <v>111</v>
      </c>
      <c r="E87" s="80">
        <v>111</v>
      </c>
      <c r="F87" s="80" t="s">
        <v>103</v>
      </c>
      <c r="G87" s="80" t="s">
        <v>11</v>
      </c>
      <c r="H87" s="56">
        <v>40</v>
      </c>
      <c r="I87" s="56">
        <v>12</v>
      </c>
      <c r="J87" s="56">
        <v>35</v>
      </c>
      <c r="K87" s="56">
        <v>12</v>
      </c>
      <c r="L87" s="56">
        <v>29.5</v>
      </c>
      <c r="M87" s="56">
        <v>25</v>
      </c>
      <c r="N87" s="57">
        <v>5500</v>
      </c>
      <c r="O87" s="56">
        <v>25.56</v>
      </c>
      <c r="P87" s="56">
        <v>49.85</v>
      </c>
      <c r="Q87" s="56">
        <f t="shared" si="1"/>
        <v>157.14285714285714</v>
      </c>
    </row>
    <row r="88" spans="1:17">
      <c r="A88" s="23" t="s">
        <v>63</v>
      </c>
      <c r="B88" s="69">
        <v>63076</v>
      </c>
      <c r="C88" s="23" t="s">
        <v>98</v>
      </c>
      <c r="D88" s="80">
        <v>108</v>
      </c>
      <c r="E88" s="80">
        <v>108</v>
      </c>
      <c r="F88" s="80" t="s">
        <v>103</v>
      </c>
      <c r="G88" s="80" t="s">
        <v>10</v>
      </c>
      <c r="H88" s="56">
        <v>36</v>
      </c>
      <c r="I88" s="56">
        <v>11.75</v>
      </c>
      <c r="J88" s="56">
        <v>31.5</v>
      </c>
      <c r="K88" s="56">
        <v>10.75</v>
      </c>
      <c r="L88" s="56">
        <v>30</v>
      </c>
      <c r="M88" s="56">
        <v>27.5</v>
      </c>
      <c r="N88" s="57">
        <v>3750</v>
      </c>
      <c r="O88" s="56">
        <v>27.8</v>
      </c>
      <c r="P88" s="56">
        <v>55.79</v>
      </c>
      <c r="Q88" s="56">
        <f t="shared" si="1"/>
        <v>80.498014382311879</v>
      </c>
    </row>
    <row r="89" spans="1:17">
      <c r="A89" s="23" t="s">
        <v>64</v>
      </c>
      <c r="B89" s="69">
        <v>63383</v>
      </c>
      <c r="C89" s="23" t="s">
        <v>88</v>
      </c>
      <c r="D89" s="80">
        <v>129</v>
      </c>
      <c r="E89" s="80">
        <v>129</v>
      </c>
      <c r="F89" s="80" t="s">
        <v>103</v>
      </c>
      <c r="G89" s="80" t="s">
        <v>11</v>
      </c>
      <c r="H89" s="56">
        <v>38</v>
      </c>
      <c r="I89" s="56">
        <v>10.95</v>
      </c>
      <c r="J89" s="56">
        <v>32.4</v>
      </c>
      <c r="K89" s="56">
        <v>12</v>
      </c>
      <c r="L89" s="56">
        <v>27.9</v>
      </c>
      <c r="M89" s="56">
        <v>23.8</v>
      </c>
      <c r="N89" s="57">
        <v>5100</v>
      </c>
      <c r="O89" s="56">
        <v>24.12</v>
      </c>
      <c r="P89" s="56">
        <v>45.56</v>
      </c>
      <c r="Q89" s="56">
        <f t="shared" si="1"/>
        <v>168.88508104322156</v>
      </c>
    </row>
    <row r="90" spans="1:17">
      <c r="A90" s="23" t="s">
        <v>166</v>
      </c>
      <c r="B90" s="69">
        <v>83096</v>
      </c>
      <c r="C90" s="23" t="s">
        <v>99</v>
      </c>
      <c r="D90" s="80">
        <v>168</v>
      </c>
      <c r="E90" s="80">
        <v>168</v>
      </c>
      <c r="F90" s="80" t="s">
        <v>100</v>
      </c>
      <c r="G90" s="80" t="s">
        <v>12</v>
      </c>
      <c r="H90" s="56">
        <v>39</v>
      </c>
      <c r="I90" s="56">
        <v>12.5</v>
      </c>
      <c r="J90" s="56">
        <v>34.25</v>
      </c>
      <c r="K90" s="56">
        <v>11.5</v>
      </c>
      <c r="L90" s="56">
        <v>29.96</v>
      </c>
      <c r="M90" s="56">
        <v>25.25</v>
      </c>
      <c r="N90" s="57">
        <v>7950</v>
      </c>
      <c r="O90" s="56">
        <v>19.5</v>
      </c>
      <c r="P90" s="56">
        <v>37.94</v>
      </c>
      <c r="Q90" s="56">
        <f t="shared" si="1"/>
        <v>220.46261931499356</v>
      </c>
    </row>
    <row r="91" spans="1:17">
      <c r="A91" s="23" t="s">
        <v>167</v>
      </c>
      <c r="B91" s="69">
        <v>99</v>
      </c>
      <c r="C91" s="23" t="s">
        <v>101</v>
      </c>
      <c r="D91" s="80"/>
      <c r="E91" s="80">
        <v>174</v>
      </c>
      <c r="F91" s="80" t="s">
        <v>100</v>
      </c>
      <c r="G91" s="80" t="s">
        <v>12</v>
      </c>
      <c r="H91" s="56">
        <v>41.5</v>
      </c>
      <c r="I91" s="56">
        <v>13.87</v>
      </c>
      <c r="J91" s="56">
        <v>35</v>
      </c>
      <c r="K91" s="56">
        <v>13.75</v>
      </c>
      <c r="L91" s="56">
        <v>33.17</v>
      </c>
      <c r="M91" s="56">
        <v>26.25</v>
      </c>
      <c r="N91" s="57">
        <v>10500</v>
      </c>
      <c r="O91" s="56">
        <v>19.46</v>
      </c>
      <c r="P91" s="56">
        <v>19.46</v>
      </c>
      <c r="Q91" s="56">
        <f t="shared" si="1"/>
        <v>259.1512795594428</v>
      </c>
    </row>
    <row r="92" spans="1:17">
      <c r="A92" s="23" t="s">
        <v>153</v>
      </c>
      <c r="B92" s="69">
        <v>63199</v>
      </c>
      <c r="C92" s="23" t="s">
        <v>154</v>
      </c>
      <c r="D92" s="80">
        <v>111</v>
      </c>
      <c r="E92" s="80">
        <v>111</v>
      </c>
      <c r="F92" s="80" t="s">
        <v>103</v>
      </c>
      <c r="G92" s="80" t="s">
        <v>11</v>
      </c>
      <c r="H92" s="56">
        <v>40</v>
      </c>
      <c r="I92" s="56">
        <v>12</v>
      </c>
      <c r="J92" s="56">
        <v>35</v>
      </c>
      <c r="K92" s="56">
        <v>12</v>
      </c>
      <c r="L92" s="56">
        <v>29.5</v>
      </c>
      <c r="M92" s="56">
        <v>25</v>
      </c>
      <c r="N92" s="57">
        <v>6000</v>
      </c>
      <c r="O92" s="56">
        <v>24.12</v>
      </c>
      <c r="P92" s="56">
        <v>47.08</v>
      </c>
      <c r="Q92" s="56">
        <f t="shared" si="1"/>
        <v>171.42857142857142</v>
      </c>
    </row>
    <row r="93" spans="1:17">
      <c r="A93" s="23" t="s">
        <v>65</v>
      </c>
      <c r="B93" s="69">
        <v>63243</v>
      </c>
      <c r="C93" s="23" t="s">
        <v>83</v>
      </c>
      <c r="D93" s="80">
        <v>108</v>
      </c>
      <c r="E93" s="80">
        <v>114</v>
      </c>
      <c r="F93" s="80" t="s">
        <v>103</v>
      </c>
      <c r="G93" s="80" t="s">
        <v>10</v>
      </c>
      <c r="H93" s="56">
        <v>34</v>
      </c>
      <c r="I93" s="56">
        <v>11</v>
      </c>
      <c r="J93" s="56">
        <v>32.5</v>
      </c>
      <c r="K93" s="56">
        <v>11.5</v>
      </c>
      <c r="L93" s="56">
        <v>29.67</v>
      </c>
      <c r="M93" s="56">
        <v>27.5</v>
      </c>
      <c r="N93" s="57">
        <v>3600</v>
      </c>
      <c r="O93" s="56">
        <v>28.36</v>
      </c>
      <c r="P93" s="56">
        <v>58.78</v>
      </c>
      <c r="Q93" s="56">
        <f t="shared" si="1"/>
        <v>77.278093807019403</v>
      </c>
    </row>
    <row r="94" spans="1:17">
      <c r="A94" s="23" t="s">
        <v>66</v>
      </c>
      <c r="B94" s="69">
        <v>142</v>
      </c>
      <c r="C94" s="23" t="s">
        <v>79</v>
      </c>
      <c r="D94" s="80">
        <v>141</v>
      </c>
      <c r="E94" s="80">
        <v>141</v>
      </c>
      <c r="F94" s="80" t="s">
        <v>103</v>
      </c>
      <c r="G94" s="80" t="s">
        <v>11</v>
      </c>
      <c r="H94" s="56">
        <v>47.5</v>
      </c>
      <c r="I94" s="56">
        <v>15</v>
      </c>
      <c r="J94" s="56">
        <v>41.75</v>
      </c>
      <c r="K94" s="56">
        <v>11.5</v>
      </c>
      <c r="L94" s="56">
        <v>36</v>
      </c>
      <c r="M94" s="56">
        <v>29</v>
      </c>
      <c r="N94" s="57">
        <v>12800</v>
      </c>
      <c r="O94" s="56">
        <v>19.03</v>
      </c>
      <c r="P94" s="56">
        <v>37.770000000000003</v>
      </c>
      <c r="Q94" s="56">
        <f t="shared" si="1"/>
        <v>234.29766346655111</v>
      </c>
    </row>
    <row r="95" spans="1:17">
      <c r="A95" s="23" t="s">
        <v>139</v>
      </c>
      <c r="B95" s="69">
        <v>60177</v>
      </c>
      <c r="C95" s="23" t="s">
        <v>140</v>
      </c>
      <c r="D95" s="80">
        <v>93</v>
      </c>
      <c r="E95" s="80">
        <v>93</v>
      </c>
      <c r="F95" s="80" t="s">
        <v>141</v>
      </c>
      <c r="G95" s="80" t="s">
        <v>10</v>
      </c>
      <c r="H95" s="56">
        <v>58.71</v>
      </c>
      <c r="I95" s="56">
        <v>18.45</v>
      </c>
      <c r="J95" s="56">
        <v>50.75</v>
      </c>
      <c r="K95" s="56">
        <v>16</v>
      </c>
      <c r="L95" s="56">
        <v>44</v>
      </c>
      <c r="M95" s="56">
        <v>35.799999999999997</v>
      </c>
      <c r="N95" s="57">
        <v>31641</v>
      </c>
      <c r="O95" s="56">
        <v>16.63</v>
      </c>
      <c r="P95" s="56">
        <v>33.83</v>
      </c>
      <c r="Q95" s="56">
        <f t="shared" si="1"/>
        <v>307.8598847550997</v>
      </c>
    </row>
    <row r="96" spans="1:17">
      <c r="A96" s="23" t="s">
        <v>67</v>
      </c>
      <c r="B96" s="69">
        <v>63063</v>
      </c>
      <c r="C96" s="23" t="s">
        <v>94</v>
      </c>
      <c r="D96" s="80">
        <v>96</v>
      </c>
      <c r="E96" s="80">
        <v>96</v>
      </c>
      <c r="F96" s="80" t="s">
        <v>103</v>
      </c>
      <c r="G96" s="80" t="s">
        <v>10</v>
      </c>
      <c r="H96" s="56">
        <v>50.9</v>
      </c>
      <c r="I96" s="56">
        <v>15.16</v>
      </c>
      <c r="J96" s="56">
        <v>44.1</v>
      </c>
      <c r="K96" s="56">
        <v>13.1</v>
      </c>
      <c r="L96" s="56">
        <v>37</v>
      </c>
      <c r="M96" s="56">
        <v>30.32</v>
      </c>
      <c r="N96" s="57">
        <v>12938</v>
      </c>
      <c r="O96" s="56">
        <v>21.49</v>
      </c>
      <c r="P96" s="56">
        <v>42.34</v>
      </c>
      <c r="Q96" s="56">
        <f t="shared" si="1"/>
        <v>207.21993712386671</v>
      </c>
    </row>
    <row r="97" spans="1:17">
      <c r="A97" s="23" t="s">
        <v>68</v>
      </c>
      <c r="B97" s="69">
        <v>93121</v>
      </c>
      <c r="C97" s="23" t="s">
        <v>80</v>
      </c>
      <c r="D97" s="80">
        <v>132</v>
      </c>
      <c r="E97" s="80">
        <v>132</v>
      </c>
      <c r="F97" s="80" t="s">
        <v>103</v>
      </c>
      <c r="G97" s="80" t="s">
        <v>11</v>
      </c>
      <c r="H97" s="56">
        <v>35.25</v>
      </c>
      <c r="I97" s="56">
        <v>10.199999999999999</v>
      </c>
      <c r="J97" s="56">
        <v>37.200000000000003</v>
      </c>
      <c r="K97" s="56">
        <v>12</v>
      </c>
      <c r="L97" s="56">
        <v>26.83</v>
      </c>
      <c r="M97" s="56">
        <v>23.42</v>
      </c>
      <c r="N97" s="57">
        <v>3800</v>
      </c>
      <c r="O97" s="56">
        <v>29.81</v>
      </c>
      <c r="P97" s="56">
        <v>51.7</v>
      </c>
      <c r="Q97" s="56">
        <f t="shared" si="1"/>
        <v>132.06109868494102</v>
      </c>
    </row>
    <row r="98" spans="1:17">
      <c r="A98" s="23" t="s">
        <v>161</v>
      </c>
      <c r="B98" s="69">
        <v>87638</v>
      </c>
      <c r="C98" s="23" t="s">
        <v>98</v>
      </c>
      <c r="D98" s="80">
        <v>183</v>
      </c>
      <c r="E98" s="80">
        <v>186</v>
      </c>
      <c r="F98" s="80" t="s">
        <v>103</v>
      </c>
      <c r="G98" s="80" t="s">
        <v>12</v>
      </c>
      <c r="H98" s="56">
        <v>22.6</v>
      </c>
      <c r="I98" s="56">
        <v>7.25</v>
      </c>
      <c r="J98" s="56">
        <v>24.04</v>
      </c>
      <c r="K98" s="56">
        <v>9.33</v>
      </c>
      <c r="L98" s="56">
        <v>20.329999999999998</v>
      </c>
      <c r="M98" s="56">
        <v>18.420000000000002</v>
      </c>
      <c r="N98" s="57">
        <v>1160</v>
      </c>
      <c r="O98" s="56">
        <v>31.82</v>
      </c>
      <c r="P98" s="56">
        <v>54.07</v>
      </c>
      <c r="Q98" s="56">
        <f t="shared" si="1"/>
        <v>82.859268190743165</v>
      </c>
    </row>
  </sheetData>
  <mergeCells count="1">
    <mergeCell ref="D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0"/>
  <sheetViews>
    <sheetView workbookViewId="0"/>
  </sheetViews>
  <sheetFormatPr defaultRowHeight="14.4"/>
  <cols>
    <col min="2" max="19" width="8.44140625" customWidth="1"/>
  </cols>
  <sheetData>
    <row r="1" spans="1:16">
      <c r="B1" s="63">
        <v>20</v>
      </c>
      <c r="C1" s="63">
        <v>20</v>
      </c>
      <c r="F1" s="62"/>
      <c r="G1" s="63">
        <v>20</v>
      </c>
      <c r="H1" s="63">
        <v>20</v>
      </c>
      <c r="J1" s="62"/>
      <c r="K1" s="63">
        <v>20</v>
      </c>
      <c r="L1" s="63">
        <v>20</v>
      </c>
      <c r="O1" s="2"/>
      <c r="P1" s="2"/>
    </row>
    <row r="2" spans="1:16">
      <c r="A2" s="62" t="s">
        <v>170</v>
      </c>
      <c r="B2" s="63">
        <v>5</v>
      </c>
      <c r="C2" s="63">
        <v>20</v>
      </c>
      <c r="D2" s="4"/>
      <c r="E2" s="4"/>
      <c r="F2" s="64" t="s">
        <v>10</v>
      </c>
      <c r="G2" s="63">
        <v>2</v>
      </c>
      <c r="H2" s="63">
        <v>2</v>
      </c>
      <c r="J2" s="64" t="s">
        <v>10</v>
      </c>
      <c r="K2" s="63">
        <v>2</v>
      </c>
      <c r="L2" s="63">
        <v>2</v>
      </c>
      <c r="N2" s="59" t="s">
        <v>133</v>
      </c>
      <c r="O2" s="2"/>
      <c r="P2" s="2"/>
    </row>
    <row r="3" spans="1:16">
      <c r="A3" s="64" t="s">
        <v>10</v>
      </c>
      <c r="B3" s="63">
        <v>2</v>
      </c>
      <c r="C3" s="63">
        <v>2</v>
      </c>
      <c r="F3" s="64" t="s">
        <v>11</v>
      </c>
      <c r="G3" s="63">
        <v>3</v>
      </c>
      <c r="H3" s="63">
        <v>3</v>
      </c>
      <c r="J3" s="64" t="s">
        <v>11</v>
      </c>
      <c r="K3" s="63">
        <v>3</v>
      </c>
      <c r="L3" s="63">
        <v>3</v>
      </c>
      <c r="N3" s="3"/>
      <c r="O3" s="2"/>
      <c r="P3" s="2"/>
    </row>
    <row r="4" spans="1:16">
      <c r="A4" s="64" t="s">
        <v>11</v>
      </c>
      <c r="B4" s="63">
        <v>3</v>
      </c>
      <c r="C4" s="63">
        <v>3</v>
      </c>
      <c r="F4" s="64" t="s">
        <v>12</v>
      </c>
      <c r="G4" s="63">
        <v>4</v>
      </c>
      <c r="H4" s="63">
        <v>4</v>
      </c>
      <c r="J4" s="64" t="s">
        <v>13</v>
      </c>
      <c r="K4" s="63">
        <v>5</v>
      </c>
      <c r="L4" s="63">
        <v>5</v>
      </c>
      <c r="N4" s="3"/>
      <c r="O4" s="2"/>
      <c r="P4" s="2"/>
    </row>
    <row r="5" spans="1:16">
      <c r="A5" s="64" t="s">
        <v>13</v>
      </c>
      <c r="B5" s="63">
        <v>5</v>
      </c>
      <c r="C5" s="63">
        <v>5</v>
      </c>
      <c r="F5" s="64" t="s">
        <v>13</v>
      </c>
      <c r="G5" s="63">
        <v>5</v>
      </c>
      <c r="H5" s="63">
        <v>5</v>
      </c>
      <c r="J5" s="64" t="s">
        <v>18</v>
      </c>
      <c r="K5" s="63">
        <v>10</v>
      </c>
      <c r="L5" s="63">
        <v>10</v>
      </c>
      <c r="N5" s="3"/>
      <c r="O5" s="2"/>
      <c r="P5" s="2"/>
    </row>
    <row r="6" spans="1:16">
      <c r="A6" s="64" t="s">
        <v>18</v>
      </c>
      <c r="B6" s="63">
        <v>10</v>
      </c>
      <c r="C6" s="63">
        <v>10</v>
      </c>
      <c r="F6" s="64" t="s">
        <v>14</v>
      </c>
      <c r="G6" s="63">
        <v>6</v>
      </c>
      <c r="H6" s="63">
        <v>6</v>
      </c>
      <c r="J6" s="64" t="s">
        <v>19</v>
      </c>
      <c r="K6" s="63">
        <v>11</v>
      </c>
      <c r="L6" s="63">
        <v>11</v>
      </c>
      <c r="N6" s="3"/>
      <c r="O6" s="2"/>
      <c r="P6" s="2"/>
    </row>
    <row r="7" spans="1:16">
      <c r="A7" s="64" t="s">
        <v>19</v>
      </c>
      <c r="B7" s="63">
        <v>11</v>
      </c>
      <c r="C7" s="63">
        <v>11</v>
      </c>
      <c r="F7" s="64" t="s">
        <v>15</v>
      </c>
      <c r="G7" s="63">
        <v>7</v>
      </c>
      <c r="H7" s="63">
        <v>7</v>
      </c>
      <c r="J7" s="64" t="s">
        <v>20</v>
      </c>
      <c r="K7" s="63">
        <v>12</v>
      </c>
      <c r="L7" s="63">
        <v>12</v>
      </c>
      <c r="N7" s="3"/>
      <c r="O7" s="2"/>
      <c r="P7" s="2"/>
    </row>
    <row r="8" spans="1:16">
      <c r="A8" s="64" t="s">
        <v>20</v>
      </c>
      <c r="B8" s="63">
        <v>12</v>
      </c>
      <c r="C8" s="63">
        <v>12</v>
      </c>
      <c r="F8" s="64" t="s">
        <v>16</v>
      </c>
      <c r="G8" s="63">
        <v>8</v>
      </c>
      <c r="H8" s="63">
        <v>8</v>
      </c>
      <c r="J8" s="64" t="s">
        <v>22</v>
      </c>
      <c r="K8" s="63">
        <v>17</v>
      </c>
      <c r="L8" s="63">
        <v>17</v>
      </c>
      <c r="N8" s="3"/>
      <c r="O8" s="2"/>
      <c r="P8" s="2"/>
    </row>
    <row r="9" spans="1:16">
      <c r="A9" s="64" t="s">
        <v>22</v>
      </c>
      <c r="B9" s="63">
        <v>17</v>
      </c>
      <c r="C9" s="63">
        <v>17</v>
      </c>
      <c r="F9" s="64" t="s">
        <v>17</v>
      </c>
      <c r="G9" s="63">
        <v>9</v>
      </c>
      <c r="H9" s="63">
        <v>9</v>
      </c>
      <c r="J9" s="64" t="s">
        <v>23</v>
      </c>
      <c r="K9" s="63">
        <v>14</v>
      </c>
      <c r="L9" s="63">
        <v>14</v>
      </c>
      <c r="N9" s="3"/>
      <c r="O9" s="2"/>
      <c r="P9" s="2"/>
    </row>
    <row r="10" spans="1:16">
      <c r="A10" s="64" t="s">
        <v>23</v>
      </c>
      <c r="B10" s="63">
        <v>14</v>
      </c>
      <c r="C10" s="63">
        <v>14</v>
      </c>
      <c r="F10" s="64" t="s">
        <v>18</v>
      </c>
      <c r="G10" s="63">
        <v>10</v>
      </c>
      <c r="H10" s="63">
        <v>10</v>
      </c>
      <c r="J10" s="64" t="s">
        <v>25</v>
      </c>
      <c r="K10" s="63">
        <v>16</v>
      </c>
      <c r="L10" s="63">
        <v>16</v>
      </c>
      <c r="N10" s="3"/>
      <c r="O10" s="2"/>
      <c r="P10" s="2"/>
    </row>
    <row r="11" spans="1:16">
      <c r="A11" s="64" t="s">
        <v>28</v>
      </c>
      <c r="B11" s="63">
        <v>16</v>
      </c>
      <c r="C11" s="63">
        <v>16</v>
      </c>
      <c r="D11" s="5"/>
      <c r="F11" s="64" t="s">
        <v>19</v>
      </c>
      <c r="G11" s="63">
        <v>11</v>
      </c>
      <c r="H11" s="63">
        <v>11</v>
      </c>
      <c r="J11" s="64" t="s">
        <v>26</v>
      </c>
      <c r="K11" s="63">
        <v>18</v>
      </c>
      <c r="L11" s="63">
        <v>18</v>
      </c>
      <c r="N11" s="3"/>
      <c r="O11" s="2"/>
      <c r="P11" s="2"/>
    </row>
    <row r="12" spans="1:16">
      <c r="A12" s="64" t="s">
        <v>25</v>
      </c>
      <c r="B12" s="63">
        <v>20</v>
      </c>
      <c r="C12" s="63">
        <v>20</v>
      </c>
      <c r="D12" s="5"/>
      <c r="F12" s="64" t="s">
        <v>20</v>
      </c>
      <c r="G12" s="63">
        <v>12</v>
      </c>
      <c r="H12" s="63">
        <v>12</v>
      </c>
      <c r="J12" s="64" t="s">
        <v>27</v>
      </c>
      <c r="K12" s="63">
        <v>19</v>
      </c>
      <c r="L12" s="63">
        <v>19</v>
      </c>
      <c r="N12" s="3"/>
      <c r="O12" s="2"/>
      <c r="P12" s="2"/>
    </row>
    <row r="13" spans="1:16">
      <c r="A13" s="64" t="s">
        <v>26</v>
      </c>
      <c r="B13" s="63">
        <v>18</v>
      </c>
      <c r="C13" s="63">
        <v>18</v>
      </c>
      <c r="F13" s="64" t="s">
        <v>22</v>
      </c>
      <c r="G13" s="63">
        <v>17</v>
      </c>
      <c r="H13" s="63">
        <v>17</v>
      </c>
      <c r="J13" s="62"/>
      <c r="K13" s="62"/>
      <c r="L13" s="62"/>
      <c r="N13" s="3"/>
      <c r="O13" s="2"/>
      <c r="P13" s="2"/>
    </row>
    <row r="14" spans="1:16">
      <c r="A14" s="64" t="s">
        <v>27</v>
      </c>
      <c r="B14" s="63">
        <v>19</v>
      </c>
      <c r="C14" s="63">
        <v>19</v>
      </c>
      <c r="F14" s="64" t="s">
        <v>23</v>
      </c>
      <c r="G14" s="63">
        <v>14</v>
      </c>
      <c r="H14" s="63">
        <v>14</v>
      </c>
      <c r="J14" s="62"/>
      <c r="K14" s="62"/>
      <c r="L14" s="62"/>
      <c r="N14" s="3"/>
      <c r="O14" s="2"/>
      <c r="P14" s="2"/>
    </row>
    <row r="15" spans="1:16">
      <c r="A15" s="64"/>
      <c r="B15" s="63"/>
      <c r="C15" s="63"/>
      <c r="F15" s="64" t="s">
        <v>28</v>
      </c>
      <c r="G15" s="63">
        <v>16</v>
      </c>
      <c r="H15" s="63">
        <v>16</v>
      </c>
      <c r="J15" s="62"/>
      <c r="K15" s="62"/>
      <c r="L15" s="62"/>
      <c r="N15" s="3"/>
      <c r="O15" s="2"/>
      <c r="P15" s="2"/>
    </row>
    <row r="16" spans="1:16">
      <c r="A16" s="64"/>
      <c r="B16" s="63"/>
      <c r="C16" s="63"/>
      <c r="F16" s="64" t="s">
        <v>25</v>
      </c>
      <c r="G16" s="63">
        <v>16</v>
      </c>
      <c r="H16" s="63">
        <v>16</v>
      </c>
      <c r="J16" s="62"/>
      <c r="K16" s="62"/>
      <c r="L16" s="62"/>
      <c r="N16" s="3"/>
      <c r="O16" s="2"/>
      <c r="P16" s="2"/>
    </row>
    <row r="17" spans="1:20">
      <c r="A17" s="64"/>
      <c r="B17" s="63"/>
      <c r="C17" s="63"/>
      <c r="F17" s="64" t="s">
        <v>26</v>
      </c>
      <c r="G17" s="63">
        <v>18</v>
      </c>
      <c r="H17" s="63">
        <v>18</v>
      </c>
      <c r="J17" s="62"/>
      <c r="K17" s="62"/>
      <c r="L17" s="62"/>
      <c r="N17" s="3"/>
      <c r="O17" s="2"/>
      <c r="P17" s="2"/>
    </row>
    <row r="18" spans="1:20">
      <c r="A18" s="64"/>
      <c r="B18" s="63"/>
      <c r="C18" s="63"/>
      <c r="F18" s="64" t="s">
        <v>27</v>
      </c>
      <c r="G18" s="63">
        <v>19</v>
      </c>
      <c r="H18" s="63">
        <v>19</v>
      </c>
      <c r="J18" s="64"/>
      <c r="K18" s="63"/>
      <c r="L18" s="63"/>
      <c r="N18" s="3"/>
      <c r="O18" s="2"/>
      <c r="P18" s="2"/>
    </row>
    <row r="19" spans="1:20">
      <c r="A19" s="3"/>
      <c r="B19" s="2" t="s">
        <v>134</v>
      </c>
      <c r="C19" s="2"/>
      <c r="G19" t="s">
        <v>135</v>
      </c>
      <c r="J19" s="3"/>
      <c r="K19" s="2" t="s">
        <v>136</v>
      </c>
      <c r="L19" s="2"/>
      <c r="N19" s="3"/>
      <c r="O19" s="2"/>
      <c r="P19" s="2"/>
    </row>
    <row r="20" spans="1:20">
      <c r="A20" s="6"/>
      <c r="B20" s="2"/>
    </row>
    <row r="22" spans="1:20">
      <c r="A22" s="60"/>
      <c r="B22" s="60" t="s">
        <v>10</v>
      </c>
      <c r="C22" s="60" t="s">
        <v>11</v>
      </c>
      <c r="D22" s="60" t="s">
        <v>12</v>
      </c>
      <c r="E22" s="60" t="s">
        <v>13</v>
      </c>
      <c r="F22" s="60" t="s">
        <v>14</v>
      </c>
      <c r="G22" s="60" t="s">
        <v>15</v>
      </c>
      <c r="H22" s="60" t="s">
        <v>16</v>
      </c>
      <c r="I22" s="60" t="s">
        <v>17</v>
      </c>
      <c r="J22" s="60" t="s">
        <v>18</v>
      </c>
      <c r="K22" s="60" t="s">
        <v>19</v>
      </c>
      <c r="L22" s="60" t="s">
        <v>20</v>
      </c>
      <c r="M22" s="60" t="s">
        <v>21</v>
      </c>
      <c r="N22" s="60" t="s">
        <v>23</v>
      </c>
      <c r="O22" s="60" t="s">
        <v>24</v>
      </c>
      <c r="P22" s="60" t="s">
        <v>28</v>
      </c>
      <c r="Q22" s="60" t="s">
        <v>22</v>
      </c>
      <c r="R22" s="60" t="s">
        <v>26</v>
      </c>
      <c r="S22" s="60" t="s">
        <v>27</v>
      </c>
      <c r="T22" s="60" t="s">
        <v>25</v>
      </c>
    </row>
    <row r="23" spans="1:20">
      <c r="A23" s="60" t="s">
        <v>10</v>
      </c>
      <c r="B23" s="60">
        <v>0</v>
      </c>
      <c r="C23" s="60">
        <v>0.94</v>
      </c>
      <c r="D23" s="60">
        <v>3.41</v>
      </c>
      <c r="E23" s="60">
        <v>2.15</v>
      </c>
      <c r="F23" s="60">
        <v>3.72</v>
      </c>
      <c r="G23" s="60">
        <v>5.41</v>
      </c>
      <c r="H23" s="60">
        <v>5.95</v>
      </c>
      <c r="I23" s="60">
        <v>6.47</v>
      </c>
      <c r="J23" s="60">
        <v>1.76</v>
      </c>
      <c r="K23" s="60">
        <v>2.36</v>
      </c>
      <c r="L23" s="60">
        <v>2.83</v>
      </c>
      <c r="M23" s="60">
        <v>0</v>
      </c>
      <c r="N23" s="60">
        <v>0.9</v>
      </c>
      <c r="O23" s="60">
        <v>2.54</v>
      </c>
      <c r="P23" s="60">
        <v>0.9</v>
      </c>
      <c r="Q23" s="60">
        <v>2.38</v>
      </c>
      <c r="R23" s="60">
        <v>1.41</v>
      </c>
      <c r="S23" s="60">
        <v>2.35</v>
      </c>
      <c r="T23" s="60">
        <v>1.35</v>
      </c>
    </row>
    <row r="24" spans="1:20">
      <c r="A24" s="60" t="s">
        <v>11</v>
      </c>
      <c r="B24" s="60">
        <v>0.94</v>
      </c>
      <c r="C24" s="60">
        <v>0</v>
      </c>
      <c r="D24" s="60">
        <v>2.4700000000000002</v>
      </c>
      <c r="E24" s="60">
        <v>1.28</v>
      </c>
      <c r="F24" s="60">
        <v>2.82</v>
      </c>
      <c r="G24" s="60">
        <v>4.47</v>
      </c>
      <c r="H24" s="60">
        <v>5.01</v>
      </c>
      <c r="I24" s="60">
        <v>5.53</v>
      </c>
      <c r="J24" s="60">
        <v>2.75</v>
      </c>
      <c r="K24" s="60">
        <v>3.22</v>
      </c>
      <c r="L24" s="60">
        <v>3.71</v>
      </c>
      <c r="M24" s="60">
        <v>0</v>
      </c>
      <c r="N24" s="60">
        <v>1.58</v>
      </c>
      <c r="O24" s="60">
        <v>3.37</v>
      </c>
      <c r="P24" s="60">
        <v>1.84</v>
      </c>
      <c r="Q24" s="60">
        <v>3.2</v>
      </c>
      <c r="R24" s="60">
        <v>2.17</v>
      </c>
      <c r="S24" s="60">
        <v>3.11</v>
      </c>
      <c r="T24" s="60">
        <v>2.15</v>
      </c>
    </row>
    <row r="25" spans="1:20">
      <c r="A25" s="60" t="s">
        <v>12</v>
      </c>
      <c r="B25" s="60">
        <v>3.41</v>
      </c>
      <c r="C25" s="60">
        <v>2.4700000000000002</v>
      </c>
      <c r="D25" s="60">
        <v>0</v>
      </c>
      <c r="E25" s="60">
        <v>2.57</v>
      </c>
      <c r="F25" s="60">
        <v>3.11</v>
      </c>
      <c r="G25" s="60">
        <v>2.14</v>
      </c>
      <c r="H25" s="60">
        <v>3.79</v>
      </c>
      <c r="I25" s="60">
        <v>3.23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>
        <v>0</v>
      </c>
    </row>
    <row r="26" spans="1:20">
      <c r="A26" s="60" t="s">
        <v>13</v>
      </c>
      <c r="B26" s="60">
        <v>2.15</v>
      </c>
      <c r="C26" s="60">
        <v>1.28</v>
      </c>
      <c r="D26" s="60">
        <v>2.57</v>
      </c>
      <c r="E26" s="60">
        <v>0</v>
      </c>
      <c r="F26" s="60">
        <v>1.57</v>
      </c>
      <c r="G26" s="60">
        <v>4.1399999999999997</v>
      </c>
      <c r="H26" s="60">
        <v>4</v>
      </c>
      <c r="I26" s="60">
        <v>5.09</v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>
        <v>0</v>
      </c>
    </row>
    <row r="27" spans="1:20">
      <c r="A27" s="60" t="s">
        <v>14</v>
      </c>
      <c r="B27" s="60">
        <v>3.72</v>
      </c>
      <c r="C27" s="60">
        <v>2.82</v>
      </c>
      <c r="D27" s="60">
        <v>3.11</v>
      </c>
      <c r="E27" s="60">
        <v>1.57</v>
      </c>
      <c r="F27" s="60">
        <v>0</v>
      </c>
      <c r="G27" s="60">
        <v>3.85</v>
      </c>
      <c r="H27" s="60">
        <v>2.7</v>
      </c>
      <c r="I27" s="60">
        <v>4.57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>
        <v>0</v>
      </c>
    </row>
    <row r="28" spans="1:20">
      <c r="A28" s="60" t="s">
        <v>15</v>
      </c>
      <c r="B28" s="60">
        <v>5.41</v>
      </c>
      <c r="C28" s="60">
        <v>4.47</v>
      </c>
      <c r="D28" s="60">
        <v>2.14</v>
      </c>
      <c r="E28" s="60">
        <v>4.1399999999999997</v>
      </c>
      <c r="F28" s="60">
        <v>3.85</v>
      </c>
      <c r="G28" s="60">
        <v>0</v>
      </c>
      <c r="H28" s="60">
        <v>2.84</v>
      </c>
      <c r="I28" s="60">
        <v>1.1000000000000001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>
        <v>0</v>
      </c>
    </row>
    <row r="29" spans="1:20">
      <c r="A29" s="60" t="s">
        <v>16</v>
      </c>
      <c r="B29" s="60">
        <v>5.95</v>
      </c>
      <c r="C29" s="60">
        <v>5.01</v>
      </c>
      <c r="D29" s="60">
        <v>3.79</v>
      </c>
      <c r="E29" s="60">
        <v>4</v>
      </c>
      <c r="F29" s="60">
        <v>2.7</v>
      </c>
      <c r="G29" s="60">
        <v>2.84</v>
      </c>
      <c r="H29" s="60">
        <v>0</v>
      </c>
      <c r="I29" s="60">
        <v>2.87</v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>
        <v>0</v>
      </c>
    </row>
    <row r="30" spans="1:20">
      <c r="A30" s="60" t="s">
        <v>17</v>
      </c>
      <c r="B30" s="60">
        <v>6.47</v>
      </c>
      <c r="C30" s="60">
        <v>5.53</v>
      </c>
      <c r="D30" s="60">
        <v>3.23</v>
      </c>
      <c r="E30" s="60">
        <v>5.09</v>
      </c>
      <c r="F30" s="60">
        <v>4.57</v>
      </c>
      <c r="G30" s="60">
        <v>1.1000000000000001</v>
      </c>
      <c r="H30" s="60">
        <v>2.87</v>
      </c>
      <c r="I30" s="60">
        <v>0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>
        <v>0</v>
      </c>
    </row>
    <row r="31" spans="1:20">
      <c r="A31" s="60" t="s">
        <v>18</v>
      </c>
      <c r="B31" s="60">
        <v>1.76</v>
      </c>
      <c r="C31" s="60">
        <v>2.75</v>
      </c>
      <c r="D31" s="60"/>
      <c r="E31" s="60"/>
      <c r="F31" s="60"/>
      <c r="G31" s="60"/>
      <c r="H31" s="60"/>
      <c r="I31" s="60"/>
      <c r="J31" s="60">
        <v>0</v>
      </c>
      <c r="K31" s="60">
        <v>1.08</v>
      </c>
      <c r="L31" s="60">
        <v>1.99</v>
      </c>
      <c r="M31" s="60">
        <v>0</v>
      </c>
      <c r="N31" s="60">
        <v>1.5</v>
      </c>
      <c r="O31" s="60">
        <v>0</v>
      </c>
      <c r="P31" s="60">
        <v>0.91</v>
      </c>
      <c r="Q31" s="60">
        <v>1.54</v>
      </c>
      <c r="R31" s="60">
        <v>1.33</v>
      </c>
      <c r="S31" s="60">
        <v>2.14</v>
      </c>
      <c r="T31" s="60">
        <v>1.1599999999999999</v>
      </c>
    </row>
    <row r="32" spans="1:20">
      <c r="A32" s="60" t="s">
        <v>19</v>
      </c>
      <c r="B32" s="60">
        <v>2.36</v>
      </c>
      <c r="C32" s="60">
        <v>3.22</v>
      </c>
      <c r="D32" s="60"/>
      <c r="E32" s="60"/>
      <c r="F32" s="60"/>
      <c r="G32" s="60"/>
      <c r="H32" s="60"/>
      <c r="I32" s="60"/>
      <c r="J32" s="60">
        <v>1.08</v>
      </c>
      <c r="K32" s="60">
        <v>0</v>
      </c>
      <c r="L32" s="60">
        <v>1</v>
      </c>
      <c r="M32" s="60">
        <v>0</v>
      </c>
      <c r="N32" s="60">
        <v>1.68</v>
      </c>
      <c r="O32" s="60">
        <v>0</v>
      </c>
      <c r="P32" s="60">
        <v>1.74</v>
      </c>
      <c r="Q32" s="60">
        <v>0.76</v>
      </c>
      <c r="R32" s="60">
        <v>1.22</v>
      </c>
      <c r="S32" s="60">
        <v>1.9</v>
      </c>
      <c r="T32" s="60">
        <v>1.06</v>
      </c>
    </row>
    <row r="33" spans="1:20">
      <c r="A33" s="60" t="s">
        <v>20</v>
      </c>
      <c r="B33" s="60">
        <v>2.83</v>
      </c>
      <c r="C33" s="60">
        <v>3.71</v>
      </c>
      <c r="D33" s="60"/>
      <c r="E33" s="60"/>
      <c r="F33" s="60"/>
      <c r="G33" s="60"/>
      <c r="H33" s="60"/>
      <c r="I33" s="60"/>
      <c r="J33" s="60">
        <v>1.99</v>
      </c>
      <c r="K33" s="60">
        <v>1</v>
      </c>
      <c r="L33" s="60">
        <v>0</v>
      </c>
      <c r="M33" s="60">
        <v>0</v>
      </c>
      <c r="N33" s="60">
        <v>2.16</v>
      </c>
      <c r="O33" s="60">
        <v>0</v>
      </c>
      <c r="P33" s="60">
        <v>2.41</v>
      </c>
      <c r="Q33" s="60">
        <v>0.56000000000000005</v>
      </c>
      <c r="R33" s="60">
        <v>1.7</v>
      </c>
      <c r="S33" s="60">
        <v>2.38</v>
      </c>
      <c r="T33" s="60">
        <v>1.45</v>
      </c>
    </row>
    <row r="34" spans="1:20">
      <c r="A34" s="60" t="s">
        <v>21</v>
      </c>
      <c r="B34" s="60">
        <v>1.67</v>
      </c>
      <c r="C34" s="60">
        <v>2.5</v>
      </c>
      <c r="D34" s="60"/>
      <c r="E34" s="60"/>
      <c r="F34" s="60"/>
      <c r="G34" s="60"/>
      <c r="H34" s="60"/>
      <c r="I34" s="60"/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/>
      <c r="R34" s="60">
        <v>0</v>
      </c>
      <c r="S34" s="60">
        <v>0</v>
      </c>
      <c r="T34" s="60">
        <v>0</v>
      </c>
    </row>
    <row r="35" spans="1:20">
      <c r="A35" s="60" t="s">
        <v>23</v>
      </c>
      <c r="B35" s="60">
        <v>0.9</v>
      </c>
      <c r="C35" s="60">
        <v>1.58</v>
      </c>
      <c r="D35" s="60"/>
      <c r="E35" s="60"/>
      <c r="F35" s="60"/>
      <c r="G35" s="60"/>
      <c r="H35" s="60"/>
      <c r="I35" s="60"/>
      <c r="J35" s="60">
        <v>1.45</v>
      </c>
      <c r="K35" s="60">
        <v>1.68</v>
      </c>
      <c r="L35" s="60">
        <v>2.16</v>
      </c>
      <c r="M35" s="60">
        <v>0</v>
      </c>
      <c r="N35" s="60">
        <v>0</v>
      </c>
      <c r="O35" s="60">
        <v>0</v>
      </c>
      <c r="P35" s="60">
        <v>1.05</v>
      </c>
      <c r="Q35" s="60">
        <v>1.64</v>
      </c>
      <c r="R35" s="60">
        <v>0.61</v>
      </c>
      <c r="S35" s="60">
        <v>1.55</v>
      </c>
      <c r="T35" s="60">
        <v>0.52</v>
      </c>
    </row>
    <row r="36" spans="1:20">
      <c r="A36" s="60" t="s">
        <v>24</v>
      </c>
      <c r="B36" s="60">
        <v>2.54</v>
      </c>
      <c r="C36" s="60">
        <v>3.37</v>
      </c>
      <c r="D36" s="60"/>
      <c r="E36" s="60"/>
      <c r="F36" s="60"/>
      <c r="G36" s="60"/>
      <c r="H36" s="60"/>
      <c r="I36" s="60"/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</row>
    <row r="37" spans="1:20">
      <c r="A37" s="60" t="s">
        <v>28</v>
      </c>
      <c r="B37" s="60">
        <v>0.9</v>
      </c>
      <c r="C37" s="60">
        <v>1.84</v>
      </c>
      <c r="D37" s="60"/>
      <c r="E37" s="60"/>
      <c r="F37" s="60"/>
      <c r="G37" s="60"/>
      <c r="H37" s="60"/>
      <c r="I37" s="60"/>
      <c r="J37" s="60">
        <v>0.91</v>
      </c>
      <c r="K37" s="60">
        <v>1.74</v>
      </c>
      <c r="L37" s="60">
        <v>2.41</v>
      </c>
      <c r="M37" s="60">
        <v>0</v>
      </c>
      <c r="N37" s="60">
        <v>1.05</v>
      </c>
      <c r="O37" s="60">
        <v>0</v>
      </c>
      <c r="P37" s="60">
        <v>0</v>
      </c>
      <c r="Q37" s="60">
        <v>1.89</v>
      </c>
      <c r="R37" s="60">
        <v>1.24</v>
      </c>
      <c r="S37" s="60">
        <v>2.16</v>
      </c>
      <c r="T37" s="60">
        <v>1.1000000000000001</v>
      </c>
    </row>
    <row r="38" spans="1:20">
      <c r="A38" s="60" t="s">
        <v>22</v>
      </c>
      <c r="B38" s="60">
        <v>2.38</v>
      </c>
      <c r="C38" s="60">
        <v>3.2</v>
      </c>
      <c r="D38" s="60"/>
      <c r="E38" s="60"/>
      <c r="F38" s="60"/>
      <c r="G38" s="60"/>
      <c r="H38" s="60"/>
      <c r="I38" s="60"/>
      <c r="J38" s="60">
        <v>1.54</v>
      </c>
      <c r="K38" s="60">
        <v>0.76</v>
      </c>
      <c r="L38" s="60">
        <v>0.56000000000000005</v>
      </c>
      <c r="M38" s="60">
        <v>0</v>
      </c>
      <c r="N38" s="60">
        <v>1.64</v>
      </c>
      <c r="O38" s="60"/>
      <c r="P38" s="60">
        <v>1.89</v>
      </c>
      <c r="Q38" s="60">
        <v>0</v>
      </c>
      <c r="R38" s="60">
        <v>1.2</v>
      </c>
      <c r="S38" s="60">
        <v>1.86</v>
      </c>
      <c r="T38" s="60">
        <v>1.1100000000000001</v>
      </c>
    </row>
    <row r="39" spans="1:20">
      <c r="A39" s="60" t="s">
        <v>26</v>
      </c>
      <c r="B39" s="60">
        <v>1.41</v>
      </c>
      <c r="C39" s="60">
        <v>2.17</v>
      </c>
      <c r="D39" s="60"/>
      <c r="E39" s="60"/>
      <c r="F39" s="60"/>
      <c r="G39" s="60"/>
      <c r="H39" s="60"/>
      <c r="I39" s="60"/>
      <c r="J39" s="60">
        <v>1.33</v>
      </c>
      <c r="K39" s="60">
        <v>1.22</v>
      </c>
      <c r="L39" s="60">
        <v>1.7</v>
      </c>
      <c r="M39" s="60">
        <v>0</v>
      </c>
      <c r="N39" s="60">
        <v>0.61</v>
      </c>
      <c r="O39" s="60">
        <v>0</v>
      </c>
      <c r="P39" s="60">
        <v>1.24</v>
      </c>
      <c r="Q39" s="60">
        <v>1.2</v>
      </c>
      <c r="R39" s="60">
        <v>0</v>
      </c>
      <c r="S39" s="60">
        <v>0.94</v>
      </c>
      <c r="T39" s="60">
        <v>0.15</v>
      </c>
    </row>
    <row r="40" spans="1:20">
      <c r="A40" s="60" t="s">
        <v>27</v>
      </c>
      <c r="B40" s="60">
        <v>2.35</v>
      </c>
      <c r="C40" s="60">
        <v>3.11</v>
      </c>
      <c r="D40" s="60"/>
      <c r="E40" s="60"/>
      <c r="F40" s="60"/>
      <c r="G40" s="60"/>
      <c r="H40" s="60"/>
      <c r="I40" s="60"/>
      <c r="J40" s="60">
        <v>2.14</v>
      </c>
      <c r="K40" s="60">
        <v>1.9</v>
      </c>
      <c r="L40" s="60">
        <v>2.38</v>
      </c>
      <c r="M40" s="60">
        <v>0</v>
      </c>
      <c r="N40" s="60">
        <v>1.55</v>
      </c>
      <c r="O40" s="60">
        <v>0</v>
      </c>
      <c r="P40" s="60">
        <v>2.16</v>
      </c>
      <c r="Q40" s="60">
        <v>1.86</v>
      </c>
      <c r="R40" s="60">
        <v>0.94</v>
      </c>
      <c r="S40" s="60">
        <v>0</v>
      </c>
      <c r="T40" s="60">
        <v>1.1499999999999999</v>
      </c>
    </row>
    <row r="41" spans="1:20">
      <c r="A41" s="61" t="s">
        <v>25</v>
      </c>
      <c r="B41" s="60">
        <v>1.35</v>
      </c>
      <c r="C41" s="60">
        <v>2.15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1.1499999999999999</v>
      </c>
      <c r="K41" s="60">
        <v>1.1599999999999999</v>
      </c>
      <c r="L41" s="60">
        <v>1.45</v>
      </c>
      <c r="M41" s="60">
        <v>0</v>
      </c>
      <c r="N41" s="60">
        <v>0.52</v>
      </c>
      <c r="O41" s="60">
        <v>0</v>
      </c>
      <c r="P41" s="60">
        <v>1.1000000000000001</v>
      </c>
      <c r="Q41" s="60">
        <v>1.1100000000000001</v>
      </c>
      <c r="R41" s="60">
        <v>0.15</v>
      </c>
      <c r="S41" s="60">
        <v>1.1499999999999999</v>
      </c>
      <c r="T41" s="60">
        <v>0</v>
      </c>
    </row>
    <row r="45" spans="1:20" ht="15.6">
      <c r="A45" s="77" t="s">
        <v>155</v>
      </c>
    </row>
    <row r="46" spans="1:20">
      <c r="E46" s="55" t="s">
        <v>156</v>
      </c>
      <c r="F46" s="55" t="s">
        <v>71</v>
      </c>
    </row>
    <row r="47" spans="1:20">
      <c r="A47" t="s">
        <v>157</v>
      </c>
      <c r="E47" s="76">
        <v>39.9</v>
      </c>
      <c r="F47" s="76">
        <v>39.9</v>
      </c>
    </row>
    <row r="48" spans="1:20">
      <c r="A48" t="s">
        <v>158</v>
      </c>
      <c r="E48" s="76">
        <v>32.5</v>
      </c>
      <c r="F48" s="76">
        <v>32.5</v>
      </c>
    </row>
    <row r="49" spans="1:6">
      <c r="A49" t="s">
        <v>159</v>
      </c>
      <c r="E49" s="76">
        <v>42</v>
      </c>
      <c r="F49" s="76">
        <v>59</v>
      </c>
    </row>
    <row r="50" spans="1:6">
      <c r="A50" t="s">
        <v>160</v>
      </c>
      <c r="E50" s="76">
        <v>29.4</v>
      </c>
      <c r="F50" s="76">
        <v>29.4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"/>
  <sheetViews>
    <sheetView workbookViewId="0">
      <selection activeCell="B10" sqref="B10"/>
    </sheetView>
  </sheetViews>
  <sheetFormatPr defaultRowHeight="14.4"/>
  <cols>
    <col min="2" max="2" width="18.33203125" customWidth="1"/>
    <col min="7" max="7" width="11.88671875" customWidth="1"/>
    <col min="8" max="8" width="13.109375" customWidth="1"/>
  </cols>
  <sheetData>
    <row r="1" spans="1:8">
      <c r="A1" t="s">
        <v>32</v>
      </c>
      <c r="B1" t="s">
        <v>130</v>
      </c>
      <c r="C1" t="s">
        <v>31</v>
      </c>
      <c r="G1" t="s">
        <v>131</v>
      </c>
      <c r="H1" t="s">
        <v>132</v>
      </c>
    </row>
    <row r="2" spans="1:8">
      <c r="A2" s="87"/>
      <c r="B2" s="87"/>
      <c r="C2" s="87"/>
      <c r="D2" s="87"/>
      <c r="E2" s="87"/>
      <c r="F2" s="87"/>
      <c r="G2" s="58"/>
      <c r="H2" s="87"/>
    </row>
    <row r="3" spans="1:8">
      <c r="A3" s="87"/>
      <c r="B3" s="87"/>
      <c r="C3" s="87"/>
      <c r="D3" s="87"/>
      <c r="E3" s="87"/>
      <c r="F3" s="87"/>
      <c r="G3" s="58"/>
      <c r="H3" s="87"/>
    </row>
    <row r="4" spans="1:8">
      <c r="A4" s="87"/>
      <c r="B4" s="87"/>
      <c r="C4" s="87"/>
      <c r="D4" s="87"/>
      <c r="E4" s="87"/>
      <c r="F4" s="87"/>
      <c r="G4" s="58"/>
      <c r="H4" s="87"/>
    </row>
  </sheetData>
  <sortState ref="A2:H19">
    <sortCondition ref="G2:G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41"/>
  <sheetViews>
    <sheetView topLeftCell="A15" workbookViewId="0">
      <selection activeCell="A27" sqref="A27"/>
    </sheetView>
  </sheetViews>
  <sheetFormatPr defaultRowHeight="14.4"/>
  <cols>
    <col min="1" max="1" width="15.109375" customWidth="1"/>
    <col min="3" max="3" width="21.6640625" customWidth="1"/>
    <col min="6" max="6" width="10.5546875" customWidth="1"/>
    <col min="7" max="7" width="10.88671875" customWidth="1"/>
    <col min="8" max="8" width="10.44140625" customWidth="1"/>
    <col min="9" max="9" width="11.109375" customWidth="1"/>
    <col min="10" max="12" width="5.6640625" customWidth="1"/>
    <col min="13" max="13" width="27.5546875" customWidth="1"/>
  </cols>
  <sheetData>
    <row r="1" spans="1:13" ht="18">
      <c r="A1" s="152" t="s">
        <v>164</v>
      </c>
      <c r="B1" s="152"/>
      <c r="C1" s="152"/>
      <c r="D1" s="152"/>
      <c r="E1" s="152" t="s">
        <v>165</v>
      </c>
      <c r="F1" s="152"/>
      <c r="G1" s="152"/>
      <c r="H1" s="152"/>
      <c r="I1" s="152"/>
      <c r="J1" s="152"/>
    </row>
    <row r="2" spans="1:13">
      <c r="B2" t="s">
        <v>146</v>
      </c>
      <c r="C2" s="5" t="s">
        <v>151</v>
      </c>
      <c r="D2" s="5"/>
      <c r="F2" t="s">
        <v>147</v>
      </c>
      <c r="G2" s="5" t="s">
        <v>148</v>
      </c>
      <c r="H2" s="5"/>
      <c r="I2" s="5"/>
    </row>
    <row r="3" spans="1:13" ht="19.5" customHeight="1">
      <c r="B3" t="s">
        <v>149</v>
      </c>
      <c r="C3" s="153" t="s">
        <v>150</v>
      </c>
      <c r="D3" s="153"/>
      <c r="E3" s="153"/>
      <c r="F3" s="5"/>
      <c r="K3" s="25" t="s">
        <v>144</v>
      </c>
      <c r="L3" s="25"/>
    </row>
    <row r="4" spans="1:13" ht="30" customHeight="1">
      <c r="A4" s="105" t="s">
        <v>69</v>
      </c>
      <c r="B4" s="106" t="s">
        <v>104</v>
      </c>
      <c r="C4" s="105" t="s">
        <v>70</v>
      </c>
      <c r="D4" s="106" t="s">
        <v>71</v>
      </c>
      <c r="E4" s="106" t="s">
        <v>72</v>
      </c>
      <c r="F4" s="107" t="s">
        <v>216</v>
      </c>
      <c r="G4" s="105" t="s">
        <v>118</v>
      </c>
      <c r="H4" s="107" t="s">
        <v>142</v>
      </c>
      <c r="I4" s="105" t="s">
        <v>143</v>
      </c>
      <c r="J4" s="104" t="s">
        <v>42</v>
      </c>
      <c r="K4" s="104" t="s">
        <v>43</v>
      </c>
      <c r="L4" s="104" t="s">
        <v>44</v>
      </c>
      <c r="M4" s="108" t="s">
        <v>145</v>
      </c>
    </row>
    <row r="5" spans="1:13">
      <c r="A5" s="70" t="str">
        <f>Boats!A4</f>
        <v>American Flyer</v>
      </c>
      <c r="B5" s="81">
        <f>Boats!B4</f>
        <v>39519</v>
      </c>
      <c r="C5" s="70" t="str">
        <f>Boats!C4</f>
        <v>Dan Schneider</v>
      </c>
      <c r="D5" s="71">
        <f>Boats!D4</f>
        <v>36</v>
      </c>
      <c r="E5" s="71">
        <f>Boats!E4</f>
        <v>42</v>
      </c>
      <c r="F5" s="71" t="str">
        <f>Boats!F4</f>
        <v>yes</v>
      </c>
      <c r="G5" s="71" t="str">
        <f>Boats!G4</f>
        <v>A</v>
      </c>
      <c r="H5" s="72"/>
      <c r="I5" s="72"/>
      <c r="J5" s="72"/>
      <c r="K5" s="72"/>
      <c r="L5" s="72"/>
      <c r="M5" s="72"/>
    </row>
    <row r="6" spans="1:13">
      <c r="A6" s="70" t="str">
        <f>Boats!A5</f>
        <v>Antagonist</v>
      </c>
      <c r="B6" s="81">
        <f>Boats!B5</f>
        <v>217</v>
      </c>
      <c r="C6" s="70" t="str">
        <f>Boats!C5</f>
        <v>Sierra Syndicate</v>
      </c>
      <c r="D6" s="71">
        <f>Boats!D5</f>
        <v>114</v>
      </c>
      <c r="E6" s="71">
        <f>Boats!E5</f>
        <v>120</v>
      </c>
      <c r="F6" s="71" t="str">
        <f>Boats!F5</f>
        <v>yes</v>
      </c>
      <c r="G6" s="71" t="str">
        <f>Boats!G5</f>
        <v>B</v>
      </c>
      <c r="H6" s="72"/>
      <c r="I6" s="72"/>
      <c r="J6" s="72"/>
      <c r="K6" s="72"/>
      <c r="L6" s="72"/>
      <c r="M6" s="79"/>
    </row>
    <row r="7" spans="1:13">
      <c r="A7" s="70" t="str">
        <f>Boats!A7</f>
        <v>Bad Cat</v>
      </c>
      <c r="B7" s="81" t="str">
        <f>Boats!B7</f>
        <v>063</v>
      </c>
      <c r="C7" s="70" t="str">
        <f>Boats!C7</f>
        <v>Jim Whited</v>
      </c>
      <c r="D7" s="71">
        <f>Boats!D7</f>
        <v>39</v>
      </c>
      <c r="E7" s="71">
        <f>Boats!E7</f>
        <v>48</v>
      </c>
      <c r="F7" s="71" t="str">
        <f>Boats!F7</f>
        <v>yes</v>
      </c>
      <c r="G7" s="71" t="str">
        <f>Boats!G7</f>
        <v>A</v>
      </c>
      <c r="H7" s="72"/>
      <c r="I7" s="72"/>
      <c r="J7" s="72"/>
      <c r="K7" s="72"/>
      <c r="L7" s="72"/>
      <c r="M7" s="72"/>
    </row>
    <row r="8" spans="1:13">
      <c r="A8" s="70" t="str">
        <f>Boats!A8</f>
        <v>Badger</v>
      </c>
      <c r="B8" s="81">
        <f>Boats!B8</f>
        <v>144</v>
      </c>
      <c r="C8" s="70" t="str">
        <f>Boats!C8</f>
        <v>Carl Feusaherns</v>
      </c>
      <c r="D8" s="71">
        <f>Boats!D8</f>
        <v>177</v>
      </c>
      <c r="E8" s="71">
        <f>Boats!E8</f>
        <v>177</v>
      </c>
      <c r="F8" s="71" t="str">
        <f>Boats!F8</f>
        <v>yes</v>
      </c>
      <c r="G8" s="71" t="str">
        <f>Boats!G8</f>
        <v>C</v>
      </c>
      <c r="H8" s="72"/>
      <c r="I8" s="72"/>
      <c r="J8" s="72"/>
      <c r="K8" s="72"/>
      <c r="L8" s="72"/>
      <c r="M8" s="72"/>
    </row>
    <row r="9" spans="1:13">
      <c r="A9" s="70" t="str">
        <f>Boats!A10</f>
        <v>Blue Boat Home</v>
      </c>
      <c r="B9" s="81">
        <f>Boats!B10</f>
        <v>4856</v>
      </c>
      <c r="C9" s="70" t="str">
        <f>Boats!C10</f>
        <v>Lowell Martin</v>
      </c>
      <c r="D9" s="71">
        <f>Boats!D10</f>
        <v>231</v>
      </c>
      <c r="E9" s="71">
        <f>Boats!E10</f>
        <v>231</v>
      </c>
      <c r="F9" s="71">
        <f>Boats!F10</f>
        <v>0</v>
      </c>
      <c r="G9" s="71" t="str">
        <f>Boats!G10</f>
        <v>C</v>
      </c>
      <c r="H9" s="72"/>
      <c r="I9" s="72"/>
      <c r="J9" s="72"/>
      <c r="K9" s="72"/>
      <c r="L9" s="72"/>
      <c r="M9" s="72"/>
    </row>
    <row r="10" spans="1:13">
      <c r="A10" s="70" t="str">
        <f>Boats!A11</f>
        <v>Blue Goose</v>
      </c>
      <c r="B10" s="81">
        <f>Boats!B11</f>
        <v>93643</v>
      </c>
      <c r="C10" s="70" t="str">
        <f>Boats!C11</f>
        <v>NAS</v>
      </c>
      <c r="D10" s="71">
        <f>Boats!D11</f>
        <v>168</v>
      </c>
      <c r="E10" s="71">
        <f>Boats!E11</f>
        <v>168</v>
      </c>
      <c r="F10" s="71">
        <f>Boats!F11</f>
        <v>0</v>
      </c>
      <c r="G10" s="71" t="str">
        <f>Boats!G11</f>
        <v>B</v>
      </c>
      <c r="H10" s="72"/>
      <c r="I10" s="72"/>
      <c r="J10" s="72"/>
      <c r="K10" s="72"/>
      <c r="L10" s="72"/>
      <c r="M10" s="72"/>
    </row>
    <row r="11" spans="1:13">
      <c r="A11" s="70" t="str">
        <f>Boats!A12</f>
        <v>Cheetah</v>
      </c>
      <c r="B11" s="81">
        <f>Boats!B12</f>
        <v>50473</v>
      </c>
      <c r="C11" s="70" t="str">
        <f>Boats!C12</f>
        <v>Marc Briere</v>
      </c>
      <c r="D11" s="71">
        <f>Boats!D12</f>
        <v>36</v>
      </c>
      <c r="E11" s="71">
        <f>Boats!E12</f>
        <v>45</v>
      </c>
      <c r="F11" s="71" t="str">
        <f>Boats!F12</f>
        <v>yes</v>
      </c>
      <c r="G11" s="71" t="str">
        <f>Boats!G12</f>
        <v>A</v>
      </c>
      <c r="H11" s="72"/>
      <c r="I11" s="72"/>
      <c r="J11" s="72"/>
      <c r="K11" s="72"/>
      <c r="L11" s="72"/>
      <c r="M11" s="72"/>
    </row>
    <row r="12" spans="1:13">
      <c r="A12" s="70" t="str">
        <f>Boats!A13</f>
        <v>Cheetah 1.0</v>
      </c>
      <c r="B12" s="81">
        <f>Boats!B13</f>
        <v>36051</v>
      </c>
      <c r="C12" s="70" t="str">
        <f>Boats!C13</f>
        <v>Chris Helmkamp</v>
      </c>
      <c r="D12" s="71">
        <f>Boats!D13</f>
        <v>111</v>
      </c>
      <c r="E12" s="71">
        <f>Boats!E13</f>
        <v>111</v>
      </c>
      <c r="F12" s="71">
        <f>Boats!F13</f>
        <v>0</v>
      </c>
      <c r="G12" s="71" t="str">
        <f>Boats!G13</f>
        <v>B</v>
      </c>
      <c r="H12" s="72"/>
      <c r="I12" s="72"/>
      <c r="J12" s="72"/>
      <c r="K12" s="72"/>
      <c r="L12" s="72"/>
      <c r="M12" s="72"/>
    </row>
    <row r="13" spans="1:13">
      <c r="A13" s="70" t="str">
        <f>Boats!A14</f>
        <v>Easy Button</v>
      </c>
      <c r="B13" s="81">
        <f>Boats!B14</f>
        <v>93084</v>
      </c>
      <c r="C13" s="70" t="str">
        <f>Boats!C14</f>
        <v>David Meiser</v>
      </c>
      <c r="D13" s="71">
        <f>Boats!D14</f>
        <v>159</v>
      </c>
      <c r="E13" s="71">
        <f>Boats!E14</f>
        <v>159</v>
      </c>
      <c r="F13" s="71" t="str">
        <f>Boats!F14</f>
        <v>yes</v>
      </c>
      <c r="G13" s="71" t="str">
        <f>Boats!G14</f>
        <v>C</v>
      </c>
      <c r="H13" s="72"/>
      <c r="I13" s="72"/>
      <c r="J13" s="72"/>
      <c r="K13" s="72"/>
      <c r="L13" s="72"/>
      <c r="M13" s="72"/>
    </row>
    <row r="14" spans="1:13">
      <c r="A14" s="70" t="str">
        <f>Boats!A15</f>
        <v>Elan</v>
      </c>
      <c r="B14" s="81">
        <f>Boats!B15</f>
        <v>43162</v>
      </c>
      <c r="C14" s="70" t="str">
        <f>Boats!C15</f>
        <v>Gary Shaw</v>
      </c>
      <c r="D14" s="71">
        <f>Boats!D15</f>
        <v>153</v>
      </c>
      <c r="E14" s="71">
        <f>Boats!E15</f>
        <v>153</v>
      </c>
      <c r="F14" s="71" t="str">
        <f>Boats!F15</f>
        <v>yes</v>
      </c>
      <c r="G14" s="71" t="str">
        <f>Boats!G15</f>
        <v>C</v>
      </c>
      <c r="H14" s="72"/>
      <c r="I14" s="72"/>
      <c r="J14" s="72"/>
      <c r="K14" s="72"/>
      <c r="L14" s="72"/>
      <c r="M14" s="72"/>
    </row>
    <row r="15" spans="1:13">
      <c r="A15" s="70" t="str">
        <f>Boats!A16</f>
        <v>Flyer</v>
      </c>
      <c r="B15" s="81">
        <f>Boats!B16</f>
        <v>25126</v>
      </c>
      <c r="C15" s="70" t="str">
        <f>Boats!C16</f>
        <v>Michael Major</v>
      </c>
      <c r="D15" s="71">
        <f>Boats!D16</f>
        <v>114</v>
      </c>
      <c r="E15" s="71">
        <f>Boats!E16</f>
        <v>114</v>
      </c>
      <c r="F15" s="71">
        <f>Boats!F16</f>
        <v>0</v>
      </c>
      <c r="G15" s="71" t="str">
        <f>Boats!G16</f>
        <v>B</v>
      </c>
      <c r="H15" s="72"/>
      <c r="I15" s="72"/>
      <c r="J15" s="72"/>
      <c r="K15" s="72"/>
      <c r="L15" s="72"/>
      <c r="M15" s="72"/>
    </row>
    <row r="16" spans="1:13">
      <c r="A16" s="70" t="str">
        <f>Boats!A17</f>
        <v>Gift Horse</v>
      </c>
      <c r="B16" s="81">
        <f>Boats!B17</f>
        <v>87012</v>
      </c>
      <c r="C16" s="70" t="str">
        <f>Boats!C17</f>
        <v>Jimmy Yurko</v>
      </c>
      <c r="D16" s="71">
        <f>Boats!D17</f>
        <v>111</v>
      </c>
      <c r="E16" s="71">
        <f>Boats!E17</f>
        <v>111</v>
      </c>
      <c r="F16" s="71">
        <f>Boats!F17</f>
        <v>0</v>
      </c>
      <c r="G16" s="71" t="str">
        <f>Boats!G17</f>
        <v>B</v>
      </c>
      <c r="H16" s="72"/>
      <c r="I16" s="72"/>
      <c r="J16" s="72"/>
      <c r="K16" s="72"/>
      <c r="L16" s="72"/>
      <c r="M16" s="72"/>
    </row>
    <row r="17" spans="1:13">
      <c r="A17" s="70" t="str">
        <f>Boats!A18</f>
        <v>Jray</v>
      </c>
      <c r="B17" s="81" t="str">
        <f>Boats!B18</f>
        <v>USA47</v>
      </c>
      <c r="C17" s="70" t="str">
        <f>Boats!C18</f>
        <v>Larry Ray</v>
      </c>
      <c r="D17" s="71">
        <f>Boats!D18</f>
        <v>114</v>
      </c>
      <c r="E17" s="71">
        <f>Boats!E18</f>
        <v>120</v>
      </c>
      <c r="F17" s="71">
        <f>Boats!F18</f>
        <v>0</v>
      </c>
      <c r="G17" s="71" t="str">
        <f>Boats!G18</f>
        <v>B</v>
      </c>
      <c r="H17" s="72"/>
      <c r="I17" s="72"/>
      <c r="J17" s="72"/>
      <c r="K17" s="72"/>
      <c r="L17" s="72"/>
      <c r="M17" s="72"/>
    </row>
    <row r="18" spans="1:13">
      <c r="A18" s="70" t="str">
        <f>Boats!A20</f>
        <v>Krugerrand</v>
      </c>
      <c r="B18" s="81">
        <f>Boats!B20</f>
        <v>53477</v>
      </c>
      <c r="C18" s="70" t="str">
        <f>Boats!C20</f>
        <v>Sarah Southworth</v>
      </c>
      <c r="D18" s="71">
        <f>Boats!D20</f>
        <v>132</v>
      </c>
      <c r="E18" s="71">
        <f>Boats!E20</f>
        <v>132</v>
      </c>
      <c r="F18" s="71" t="str">
        <f>Boats!F20</f>
        <v>yes</v>
      </c>
      <c r="G18" s="71" t="str">
        <f>Boats!G20</f>
        <v>B</v>
      </c>
      <c r="H18" s="72"/>
      <c r="I18" s="72"/>
      <c r="J18" s="72"/>
      <c r="K18" s="72"/>
      <c r="L18" s="72"/>
      <c r="M18" s="72"/>
    </row>
    <row r="19" spans="1:13">
      <c r="A19" s="70" t="str">
        <f>Boats!A21</f>
        <v>Lakahi</v>
      </c>
      <c r="B19" s="81">
        <f>Boats!B21</f>
        <v>25260</v>
      </c>
      <c r="C19" s="70" t="str">
        <f>Boats!C21</f>
        <v>Jim Young</v>
      </c>
      <c r="D19" s="71">
        <f>Boats!D21</f>
        <v>72</v>
      </c>
      <c r="E19" s="71">
        <f>Boats!E21</f>
        <v>72</v>
      </c>
      <c r="F19" s="71" t="str">
        <f>Boats!F21</f>
        <v>yes</v>
      </c>
      <c r="G19" s="71" t="str">
        <f>Boats!G21</f>
        <v>A</v>
      </c>
      <c r="H19" s="72"/>
      <c r="I19" s="72"/>
      <c r="J19" s="72"/>
      <c r="K19" s="72"/>
      <c r="L19" s="72"/>
      <c r="M19" s="72"/>
    </row>
    <row r="20" spans="1:13">
      <c r="A20" s="70" t="str">
        <f>Boats!A22</f>
        <v>Lickety Split</v>
      </c>
      <c r="B20" s="81">
        <f>Boats!B22</f>
        <v>43067</v>
      </c>
      <c r="C20" s="70" t="str">
        <f>Boats!C22</f>
        <v>Donna Maneely</v>
      </c>
      <c r="D20" s="71">
        <f>Boats!D22</f>
        <v>168</v>
      </c>
      <c r="E20" s="71">
        <f>Boats!E22</f>
        <v>168</v>
      </c>
      <c r="F20" s="71" t="str">
        <f>Boats!F22</f>
        <v>yes</v>
      </c>
      <c r="G20" s="71" t="str">
        <f>Boats!G22</f>
        <v>C</v>
      </c>
      <c r="H20" s="72"/>
      <c r="I20" s="72"/>
      <c r="J20" s="72"/>
      <c r="K20" s="72"/>
      <c r="L20" s="72"/>
      <c r="M20" s="72"/>
    </row>
    <row r="21" spans="1:13">
      <c r="A21" s="70" t="str">
        <f>Boats!A23</f>
        <v>Natural Disaster</v>
      </c>
      <c r="B21" s="81">
        <f>Boats!B23</f>
        <v>63243</v>
      </c>
      <c r="C21" s="70" t="str">
        <f>Boats!C23</f>
        <v>Thomas Moulds</v>
      </c>
      <c r="D21" s="71">
        <f>Boats!D23</f>
        <v>114</v>
      </c>
      <c r="E21" s="71">
        <f>Boats!E23</f>
        <v>114</v>
      </c>
      <c r="F21" s="71" t="str">
        <f>Boats!F23</f>
        <v>yes</v>
      </c>
      <c r="G21" s="71" t="str">
        <f>Boats!G23</f>
        <v>B</v>
      </c>
      <c r="H21" s="72"/>
      <c r="I21" s="72"/>
      <c r="J21" s="72"/>
      <c r="K21" s="72"/>
      <c r="L21" s="72"/>
      <c r="M21" s="72"/>
    </row>
    <row r="22" spans="1:13">
      <c r="A22" s="70" t="str">
        <f>Boats!A24</f>
        <v>Pursuit</v>
      </c>
      <c r="B22" s="81">
        <f>Boats!B24</f>
        <v>23798</v>
      </c>
      <c r="C22" s="70" t="str">
        <f>Boats!C24</f>
        <v>Norm Dawley</v>
      </c>
      <c r="D22" s="71">
        <f>Boats!D24</f>
        <v>45</v>
      </c>
      <c r="E22" s="71">
        <f>Boats!E24</f>
        <v>60</v>
      </c>
      <c r="F22" s="71" t="str">
        <f>Boats!F24</f>
        <v>yes</v>
      </c>
      <c r="G22" s="71" t="str">
        <f>Boats!G24</f>
        <v>A</v>
      </c>
      <c r="H22" s="72"/>
      <c r="I22" s="72"/>
      <c r="J22" s="72"/>
      <c r="K22" s="72"/>
      <c r="L22" s="72"/>
      <c r="M22" s="72"/>
    </row>
    <row r="23" spans="1:13">
      <c r="A23" s="70" t="str">
        <f>Boats!A25</f>
        <v>Rakali</v>
      </c>
      <c r="B23" s="81" t="str">
        <f>Boats!B25</f>
        <v>USA158</v>
      </c>
      <c r="C23" s="70" t="str">
        <f>Boats!C25</f>
        <v>Mark Witte</v>
      </c>
      <c r="D23" s="71">
        <f>Boats!D25</f>
        <v>120</v>
      </c>
      <c r="E23" s="71">
        <f>Boats!E25</f>
        <v>129</v>
      </c>
      <c r="F23" s="71" t="str">
        <f>Boats!F25</f>
        <v>yes</v>
      </c>
      <c r="G23" s="71" t="str">
        <f>Boats!G25</f>
        <v>B</v>
      </c>
      <c r="H23" s="72"/>
      <c r="I23" s="72"/>
      <c r="J23" s="72"/>
      <c r="K23" s="72"/>
      <c r="L23" s="72"/>
      <c r="M23" s="72"/>
    </row>
    <row r="24" spans="1:13">
      <c r="A24" s="70" t="str">
        <f>Boats!A26</f>
        <v>Rhumb Punch</v>
      </c>
      <c r="B24" s="81" t="str">
        <f>Boats!B26</f>
        <v>USA 41</v>
      </c>
      <c r="C24" s="70" t="str">
        <f>Boats!C26</f>
        <v>John Edwards</v>
      </c>
      <c r="D24" s="71">
        <f>Boats!D26</f>
        <v>54</v>
      </c>
      <c r="E24" s="71">
        <f>Boats!E26</f>
        <v>63</v>
      </c>
      <c r="F24" s="71" t="str">
        <f>Boats!F26</f>
        <v>yes</v>
      </c>
      <c r="G24" s="71" t="str">
        <f>Boats!G26</f>
        <v>A</v>
      </c>
      <c r="H24" s="72"/>
      <c r="I24" s="72"/>
      <c r="J24" s="72"/>
      <c r="K24" s="72"/>
      <c r="L24" s="72"/>
      <c r="M24" s="72"/>
    </row>
    <row r="25" spans="1:13">
      <c r="A25" s="70" t="str">
        <f>Boats!A27</f>
        <v>Shamal</v>
      </c>
      <c r="B25" s="81">
        <f>Boats!B27</f>
        <v>23827</v>
      </c>
      <c r="C25" s="70" t="str">
        <f>Boats!C27</f>
        <v>Andy Batchelor</v>
      </c>
      <c r="D25" s="71">
        <f>Boats!D27</f>
        <v>174</v>
      </c>
      <c r="E25" s="71">
        <f>Boats!E27</f>
        <v>174</v>
      </c>
      <c r="F25" s="71" t="str">
        <f>Boats!F27</f>
        <v>yes</v>
      </c>
      <c r="G25" s="71" t="str">
        <f>Boats!G27</f>
        <v>C</v>
      </c>
      <c r="H25" s="72"/>
      <c r="I25" s="72"/>
      <c r="J25" s="72"/>
      <c r="K25" s="72"/>
      <c r="L25" s="72"/>
      <c r="M25" s="72"/>
    </row>
    <row r="26" spans="1:13">
      <c r="A26" s="70" t="str">
        <f>Boats!A28</f>
        <v>Shermax</v>
      </c>
      <c r="B26" s="81">
        <f>Boats!B28</f>
        <v>2276</v>
      </c>
      <c r="C26" s="70" t="str">
        <f>Boats!C28</f>
        <v>Max Munger</v>
      </c>
      <c r="D26" s="71">
        <f>Boats!D28</f>
        <v>177</v>
      </c>
      <c r="E26" s="71">
        <f>Boats!E28</f>
        <v>177</v>
      </c>
      <c r="F26" s="71" t="str">
        <f>Boats!F28</f>
        <v>yes</v>
      </c>
      <c r="G26" s="71" t="str">
        <f>Boats!G28</f>
        <v>C</v>
      </c>
      <c r="H26" s="72"/>
      <c r="I26" s="72"/>
      <c r="J26" s="72"/>
      <c r="K26" s="72"/>
      <c r="L26" s="72"/>
      <c r="M26" s="72"/>
    </row>
    <row r="27" spans="1:13">
      <c r="A27" s="70" t="str">
        <f>Boats!A29</f>
        <v>Short Bus</v>
      </c>
      <c r="B27" s="81">
        <f>Boats!B29</f>
        <v>71221</v>
      </c>
      <c r="C27" s="70" t="str">
        <f>Boats!C29</f>
        <v>Hawk Caldwell</v>
      </c>
      <c r="D27" s="71">
        <f>Boats!D29</f>
        <v>42</v>
      </c>
      <c r="E27" s="71">
        <f>Boats!E29</f>
        <v>51</v>
      </c>
      <c r="F27" s="71">
        <f>Boats!F29</f>
        <v>0</v>
      </c>
      <c r="G27" s="71" t="str">
        <f>Boats!G29</f>
        <v>A</v>
      </c>
      <c r="H27" s="72"/>
      <c r="I27" s="72"/>
      <c r="J27" s="72"/>
      <c r="K27" s="72"/>
      <c r="L27" s="72"/>
      <c r="M27" s="72"/>
    </row>
    <row r="28" spans="1:13">
      <c r="A28" s="70" t="str">
        <f>Boats!A30</f>
        <v>Sophie J</v>
      </c>
      <c r="B28" s="81" t="str">
        <f>Boats!B30</f>
        <v>USA788</v>
      </c>
      <c r="C28" s="70" t="str">
        <f>Boats!C30</f>
        <v>Clarke Mckinney</v>
      </c>
      <c r="D28" s="71">
        <f>Boats!D30</f>
        <v>120</v>
      </c>
      <c r="E28" s="71">
        <f>Boats!E30</f>
        <v>129</v>
      </c>
      <c r="F28" s="71" t="str">
        <f>Boats!F30</f>
        <v>yes</v>
      </c>
      <c r="G28" s="71" t="str">
        <f>Boats!G30</f>
        <v>B</v>
      </c>
      <c r="H28" s="72"/>
      <c r="I28" s="72"/>
      <c r="J28" s="72"/>
      <c r="K28" s="72"/>
      <c r="L28" s="72"/>
      <c r="M28" s="72"/>
    </row>
    <row r="29" spans="1:13">
      <c r="A29" s="70" t="str">
        <f>Boats!A31</f>
        <v>Spinnster</v>
      </c>
      <c r="B29" s="81">
        <f>Boats!B31</f>
        <v>161</v>
      </c>
      <c r="C29" s="70" t="str">
        <f>Boats!C31</f>
        <v>Betsy Dodge</v>
      </c>
      <c r="D29" s="71">
        <f>Boats!D31</f>
        <v>171</v>
      </c>
      <c r="E29" s="71">
        <f>Boats!E31</f>
        <v>171</v>
      </c>
      <c r="F29" s="71" t="str">
        <f>Boats!F31</f>
        <v>yes</v>
      </c>
      <c r="G29" s="71" t="str">
        <f>Boats!G31</f>
        <v>C</v>
      </c>
      <c r="H29" s="72"/>
      <c r="I29" s="72"/>
      <c r="J29" s="72"/>
      <c r="K29" s="72"/>
      <c r="L29" s="72"/>
      <c r="M29" s="72"/>
    </row>
    <row r="30" spans="1:13">
      <c r="A30" s="70" t="str">
        <f>Boats!A32</f>
        <v>Splash</v>
      </c>
      <c r="B30" s="81" t="str">
        <f>Boats!B32</f>
        <v>USA 173</v>
      </c>
      <c r="C30" s="70" t="str">
        <f>Boats!C32</f>
        <v>Tom Attick</v>
      </c>
      <c r="D30" s="71">
        <f>Boats!D32</f>
        <v>111</v>
      </c>
      <c r="E30" s="71">
        <f>Boats!E32</f>
        <v>111</v>
      </c>
      <c r="F30" s="71" t="str">
        <f>Boats!F32</f>
        <v>yes</v>
      </c>
      <c r="G30" s="71" t="str">
        <f>Boats!G32</f>
        <v>B</v>
      </c>
      <c r="H30" s="72"/>
      <c r="I30" s="72"/>
      <c r="J30" s="72"/>
      <c r="K30" s="72"/>
      <c r="L30" s="72"/>
      <c r="M30" s="72"/>
    </row>
    <row r="31" spans="1:13">
      <c r="A31" s="70" t="str">
        <f>Boats!A33</f>
        <v>Stingray</v>
      </c>
      <c r="B31" s="81">
        <f>Boats!B33</f>
        <v>63383</v>
      </c>
      <c r="C31" s="70" t="str">
        <f>Boats!C33</f>
        <v>Elliot Peterson</v>
      </c>
      <c r="D31" s="71">
        <f>Boats!D33</f>
        <v>129</v>
      </c>
      <c r="E31" s="71">
        <f>Boats!E33</f>
        <v>129</v>
      </c>
      <c r="F31" s="71" t="str">
        <f>Boats!F33</f>
        <v>yes</v>
      </c>
      <c r="G31" s="71" t="str">
        <f>Boats!G33</f>
        <v>B</v>
      </c>
      <c r="H31" s="72"/>
      <c r="I31" s="72"/>
      <c r="J31" s="72"/>
      <c r="K31" s="72"/>
      <c r="L31" s="72"/>
      <c r="M31" s="72"/>
    </row>
    <row r="32" spans="1:13">
      <c r="A32" s="70" t="str">
        <f>Boats!A34</f>
        <v>Stormy Petrel</v>
      </c>
      <c r="B32" s="81">
        <f>Boats!B34</f>
        <v>93644</v>
      </c>
      <c r="C32" s="70" t="str">
        <f>Boats!C34</f>
        <v>NAS</v>
      </c>
      <c r="D32" s="71">
        <f>Boats!D34</f>
        <v>168</v>
      </c>
      <c r="E32" s="71">
        <f>Boats!E34</f>
        <v>168</v>
      </c>
      <c r="F32" s="71">
        <f>Boats!F34</f>
        <v>0</v>
      </c>
      <c r="G32" s="71">
        <f>Boats!G34</f>
        <v>0</v>
      </c>
      <c r="H32" s="72"/>
      <c r="I32" s="72"/>
      <c r="J32" s="72"/>
      <c r="K32" s="72"/>
      <c r="L32" s="72"/>
      <c r="M32" s="72"/>
    </row>
    <row r="33" spans="1:13">
      <c r="A33" s="70" t="str">
        <f>Boats!A35</f>
        <v>Supra</v>
      </c>
      <c r="B33" s="81">
        <f>Boats!B35</f>
        <v>26007</v>
      </c>
      <c r="C33" s="70" t="str">
        <f>Boats!C35</f>
        <v>Peter D'Arista</v>
      </c>
      <c r="D33" s="71">
        <f>Boats!D35</f>
        <v>81</v>
      </c>
      <c r="E33" s="71">
        <f>Boats!E35</f>
        <v>90</v>
      </c>
      <c r="F33" s="71" t="str">
        <f>Boats!F35</f>
        <v>Yes</v>
      </c>
      <c r="G33" s="71" t="str">
        <f>Boats!G35</f>
        <v>A</v>
      </c>
      <c r="H33" s="72"/>
      <c r="I33" s="72"/>
      <c r="J33" s="72"/>
      <c r="K33" s="72"/>
      <c r="L33" s="72"/>
      <c r="M33" s="72"/>
    </row>
    <row r="34" spans="1:13">
      <c r="A34" s="70" t="str">
        <f>Boats!A36</f>
        <v>Tennounce</v>
      </c>
      <c r="B34" s="81">
        <f>Boats!B36</f>
        <v>99</v>
      </c>
      <c r="C34" s="70" t="str">
        <f>Boats!C36</f>
        <v>John Mckinney</v>
      </c>
      <c r="D34" s="71">
        <f>Boats!D36</f>
        <v>174</v>
      </c>
      <c r="E34" s="71">
        <f>Boats!E36</f>
        <v>174</v>
      </c>
      <c r="F34" s="71" t="str">
        <f>Boats!F36</f>
        <v>no</v>
      </c>
      <c r="G34" s="71" t="str">
        <f>Boats!G36</f>
        <v>C</v>
      </c>
      <c r="H34" s="72"/>
      <c r="I34" s="72"/>
      <c r="J34" s="72"/>
      <c r="K34" s="72"/>
      <c r="L34" s="72"/>
      <c r="M34" s="72"/>
    </row>
    <row r="35" spans="1:13">
      <c r="A35" s="70" t="str">
        <f>Boats!A37</f>
        <v>The Doghouse</v>
      </c>
      <c r="B35" s="81">
        <f>Boats!B37</f>
        <v>63199</v>
      </c>
      <c r="C35" s="70" t="str">
        <f>Boats!C37</f>
        <v>Dan Shannon</v>
      </c>
      <c r="D35" s="71">
        <f>Boats!D37</f>
        <v>111</v>
      </c>
      <c r="E35" s="71">
        <f>Boats!E37</f>
        <v>111</v>
      </c>
      <c r="F35" s="71" t="str">
        <f>Boats!F37</f>
        <v>yes</v>
      </c>
      <c r="G35" s="71" t="str">
        <f>Boats!G37</f>
        <v>B</v>
      </c>
      <c r="H35" s="72"/>
      <c r="I35" s="72"/>
      <c r="J35" s="72"/>
      <c r="K35" s="72"/>
      <c r="L35" s="72"/>
      <c r="M35" s="72"/>
    </row>
    <row r="36" spans="1:13">
      <c r="A36" s="70" t="str">
        <f>Boats!A38</f>
        <v>Valiant</v>
      </c>
      <c r="B36" s="81">
        <f>Boats!B38</f>
        <v>60177</v>
      </c>
      <c r="C36" s="70" t="str">
        <f>Boats!C38</f>
        <v>NAS</v>
      </c>
      <c r="D36" s="71">
        <f>Boats!D38</f>
        <v>93</v>
      </c>
      <c r="E36" s="71">
        <f>Boats!E38</f>
        <v>93</v>
      </c>
      <c r="F36" s="71" t="str">
        <f>Boats!F38</f>
        <v>yes *</v>
      </c>
      <c r="G36" s="71" t="str">
        <f>Boats!G38</f>
        <v>A</v>
      </c>
      <c r="H36" s="72"/>
      <c r="I36" s="72"/>
      <c r="J36" s="72"/>
      <c r="K36" s="72"/>
      <c r="L36" s="72"/>
      <c r="M36" s="72"/>
    </row>
    <row r="37" spans="1:13">
      <c r="A37" s="70" t="str">
        <f>Boats!A39</f>
        <v>Wicked Good</v>
      </c>
      <c r="B37" s="81">
        <f>Boats!B39</f>
        <v>93121</v>
      </c>
      <c r="C37" s="70" t="str">
        <f>Boats!C39</f>
        <v>Mark Gyorgy</v>
      </c>
      <c r="D37" s="71">
        <f>Boats!D39</f>
        <v>132</v>
      </c>
      <c r="E37" s="71">
        <f>Boats!E39</f>
        <v>132</v>
      </c>
      <c r="F37" s="71" t="str">
        <f>Boats!F39</f>
        <v>yes</v>
      </c>
      <c r="G37" s="71" t="str">
        <f>Boats!G39</f>
        <v>B</v>
      </c>
      <c r="H37" s="72"/>
      <c r="I37" s="72"/>
      <c r="J37" s="72"/>
      <c r="K37" s="72"/>
      <c r="L37" s="72"/>
      <c r="M37" s="72"/>
    </row>
    <row r="38" spans="1:13">
      <c r="A38" s="70" t="str">
        <f>Boats!A40</f>
        <v>Wild Thing</v>
      </c>
      <c r="B38" s="81">
        <f>Boats!B40</f>
        <v>87638</v>
      </c>
      <c r="C38" s="70" t="str">
        <f>Boats!C40</f>
        <v>Jimmy Yurkop</v>
      </c>
      <c r="D38" s="71">
        <f>Boats!D40</f>
        <v>186</v>
      </c>
      <c r="E38" s="71">
        <f>Boats!E40</f>
        <v>186</v>
      </c>
      <c r="F38" s="71">
        <f>Boats!F40</f>
        <v>0</v>
      </c>
      <c r="G38" s="71">
        <f>Boats!G40</f>
        <v>0</v>
      </c>
      <c r="H38" s="72"/>
      <c r="I38" s="72"/>
      <c r="J38" s="72"/>
      <c r="K38" s="72"/>
      <c r="L38" s="72"/>
      <c r="M38" s="72"/>
    </row>
    <row r="39" spans="1:13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</row>
    <row r="41" spans="1:13">
      <c r="C41" s="65" t="s">
        <v>152</v>
      </c>
    </row>
  </sheetData>
  <mergeCells count="3">
    <mergeCell ref="A1:D1"/>
    <mergeCell ref="C3:E3"/>
    <mergeCell ref="E1:J1"/>
  </mergeCells>
  <pageMargins left="0.5" right="0.59" top="0.38" bottom="0.48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Race</vt:lpstr>
      <vt:lpstr>Boats</vt:lpstr>
      <vt:lpstr>Course</vt:lpstr>
      <vt:lpstr>RSinput</vt:lpstr>
      <vt:lpstr>Sheet1</vt:lpstr>
      <vt:lpstr>BoatName</vt:lpstr>
      <vt:lpstr>CFactor</vt:lpstr>
      <vt:lpstr>NSFLAG</vt:lpstr>
      <vt:lpstr>RaceMark</vt:lpstr>
      <vt:lpstr>wedcourse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whiskers</dc:creator>
  <cp:lastModifiedBy>JimW</cp:lastModifiedBy>
  <cp:lastPrinted>2012-04-09T22:21:24Z</cp:lastPrinted>
  <dcterms:created xsi:type="dcterms:W3CDTF">2011-03-30T19:48:04Z</dcterms:created>
  <dcterms:modified xsi:type="dcterms:W3CDTF">2017-04-02T13:45:30Z</dcterms:modified>
</cp:coreProperties>
</file>